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5775" activeTab="0"/>
  </bookViews>
  <sheets>
    <sheet name="BASE MENSUAL 2022" sheetId="1" r:id="rId1"/>
  </sheets>
  <definedNames>
    <definedName name="_xlnm.Print_Area" localSheetId="0">'BASE MENSUAL 2022'!$A$1:$O$106</definedName>
  </definedNames>
  <calcPr fullCalcOnLoad="1"/>
</workbook>
</file>

<file path=xl/sharedStrings.xml><?xml version="1.0" encoding="utf-8"?>
<sst xmlns="http://schemas.openxmlformats.org/spreadsheetml/2006/main" count="117" uniqueCount="115">
  <si>
    <t>MUNICIPIO DE MINERAL DE LA REFORMA, HGO.</t>
  </si>
  <si>
    <t>IMPUESTOS</t>
  </si>
  <si>
    <t>DERECHOS</t>
  </si>
  <si>
    <t>ACCESORIOS DE DERECHOS</t>
  </si>
  <si>
    <t>PRODUCTOS</t>
  </si>
  <si>
    <t>APROVECHAMIENTOS</t>
  </si>
  <si>
    <t xml:space="preserve">PARTICIPACIONES, APORTACIONES, CONVENIOS, INCENTIVOS DERIV. DE LA COLAB. FISCAL Y  FONDOS DIST. DE APORT  </t>
  </si>
  <si>
    <t>FONDO GENERAL DE PARTICIPACIONES</t>
  </si>
  <si>
    <t>FONDO DE FOMENTO MUNICIPAL</t>
  </si>
  <si>
    <t>FONDO DE FISCALIZACIÓN</t>
  </si>
  <si>
    <t>IMPUESTO SOBRE AUTOMÓVILES NUEVOS (ISAN)</t>
  </si>
  <si>
    <t>IMPUESTO ESPECIAL SOBRE PRODUCCIÓN Y SERVICIOS (IEPS)</t>
  </si>
  <si>
    <t>INCENTIVOS A LA VENTA DE GASOLINA Y DIÉSEL</t>
  </si>
  <si>
    <t>COMPENSACIONES DEL ISAN</t>
  </si>
  <si>
    <t>FONDO DE APORTACIONES PARA LA INFRAESTRUCTURA SOCIAL MUNICIPAL FAISM</t>
  </si>
  <si>
    <t>FONDO DE APORTACIONES PARA EL FORTALECIMIENTO DE LOS MUNICIPIOS FORTAMUN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</si>
  <si>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</si>
  <si>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</si>
  <si>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</si>
  <si>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</si>
  <si>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</si>
  <si>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</si>
  <si>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</si>
  <si>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</si>
  <si>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</si>
  <si>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</si>
  <si>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</si>
  <si>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</si>
  <si>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CALENDARIO DE INGRESOS BASE MENSUAL DEL EJERCICIO FISCAL 2022</t>
  </si>
  <si>
    <t>Total</t>
  </si>
  <si>
    <t>INGRESOS PROPIOS</t>
  </si>
  <si>
    <t>IMPUESTOS SOBRE LOS INGRESOS</t>
  </si>
  <si>
    <t>Impuesto a los ingresos obtenidos por establecimientos de enseñanza particular</t>
  </si>
  <si>
    <t>Impuesto sobre juegos permitidos, espectáculos públicos, diversiones y aparatos mecánicos o electromecánicos accionados por monedas o fichas</t>
  </si>
  <si>
    <t>Impuesto a comercios ambulantes</t>
  </si>
  <si>
    <t>IMPUESTOS SOBRE EL PATRIMONIO</t>
  </si>
  <si>
    <t>Impuesto predial</t>
  </si>
  <si>
    <t xml:space="preserve">    Impuesto Predial urbano</t>
  </si>
  <si>
    <t xml:space="preserve">    Impuesto Predial rustico</t>
  </si>
  <si>
    <t xml:space="preserve">    Impuesto Predial ejidal</t>
  </si>
  <si>
    <t>Impuesto sobre la traslación de dominio y otras operaciones con bienes inmuebles</t>
  </si>
  <si>
    <t>ACCESORIOS DE LOS IMPUESTOS</t>
  </si>
  <si>
    <t>Accesorios de los Impuestos</t>
  </si>
  <si>
    <t>IMPUESTOS NO COMPRENDIDOS EN  LA LEY DE INGRESOS CAUSADOS EN EJERCICIOS FISCALES ANTERIORES PENDIENTES DE LIQUIDACIÓN O PAGO</t>
  </si>
  <si>
    <t>Impuestos no comprendidos en las fracciones de la Ley de Ingresos causados en ejercicios fiscales anteriores pendientes de liquidación o pago.</t>
  </si>
  <si>
    <t>DERECHOS POR EL USO, GOCE, APROVECHAMIENTO, EXPLOTACIÓN DE BIENES DEL DOMINIO PÚBLICO:</t>
  </si>
  <si>
    <t>DERECHOS POR SERVICIOS PUBLICOS</t>
  </si>
  <si>
    <t>Derecho por servicio de Alumbrado Público</t>
  </si>
  <si>
    <t>Derechos por servicios de agua potable, drenaje y alcantarillado</t>
  </si>
  <si>
    <t>Derecho por uso de rastro, guarda y matanza de ganado, transporte e inspección sanitaria, revisión de fierros para marcar ganado y magueyes.</t>
  </si>
  <si>
    <t>Derechos por servicio y uso de panteones municipales</t>
  </si>
  <si>
    <t>Derechos por servicio de Limpia</t>
  </si>
  <si>
    <t>DERECHOS POR REGISTROS, LICENCIAS Y PERMISOS DIVERSOS</t>
  </si>
  <si>
    <t>Derechos por Registro del Estado Familiar</t>
  </si>
  <si>
    <t>Derechos por servicios de certificaciones, legalizaciones y expedición de copias certificadas.</t>
  </si>
  <si>
    <t>Derechos por expedición, y renovación de placa de funcionamiento de establecimientos comerciales e industriales</t>
  </si>
  <si>
    <t>Derechos por servicio de expedición de placa de bicicletas y vehículos de propulsión no mecánica</t>
  </si>
  <si>
    <t>Derechos por expedición y renovación de placa de funcionamiento de establecimientos que enajenen o expendan bebidas alcohólicas</t>
  </si>
  <si>
    <t>Derechos por expedición y revalidación de licencias o permisos para la colocación y emisión de anuncios publicitarios</t>
  </si>
  <si>
    <t>Derechos por la expedición, renovación o refrendo de las licencias y permisos para estacionamientos y pensiones</t>
  </si>
  <si>
    <t>DERECHOS EN MATERIA DE DESARROLLO URBANO Y ECOLOGIA</t>
  </si>
  <si>
    <t>Derechos por alineamiento, deslinde y nomenclatura</t>
  </si>
  <si>
    <t>Derechos por la realización y expedición de avalúos catastrales</t>
  </si>
  <si>
    <t>Derechos por la expedición de constancias y otorgamiento de licencias de uso de suelo y autorización de fraccionamientos en sus diversas modalidades</t>
  </si>
  <si>
    <t>Derechos por licencias para construcción, reconstrucción, ampliación y demolición</t>
  </si>
  <si>
    <t>Derechos por autorización de peritos en obras para construcción</t>
  </si>
  <si>
    <t>Derechos por autorización para la venta de lotes de terrenos en fraccionamientos</t>
  </si>
  <si>
    <t>Otros derechos por servicios relacionados con el desarrollo urbano</t>
  </si>
  <si>
    <t>Derechos por la participación en concursos,  licitaciones y ejecución de obra pública</t>
  </si>
  <si>
    <t>Derechos por supervisión de obra pública</t>
  </si>
  <si>
    <t>Derechos por la expedición del dictamen de impacto ambiental y otros servicios en materia ecológica</t>
  </si>
  <si>
    <t>Derecho especial para obras por cooperacion</t>
  </si>
  <si>
    <t>DERECHOS PÓR SERVICIOS PRESTADOS EN MATERIA DE SEGURIDAD PUBLICA Y TRANSITO</t>
  </si>
  <si>
    <t>Derechos por servicios prestados en materia de seguridad pública y tránsito</t>
  </si>
  <si>
    <t>Accesorios de los Derechos</t>
  </si>
  <si>
    <t>Uso de plazas y pisos en las calles, pasajes y lugares públicos</t>
  </si>
  <si>
    <t>Locales y planchas situados en el interior y exterior de los mercados propiedad del Municipio</t>
  </si>
  <si>
    <t>Estacionamiento en la  de vía pública</t>
  </si>
  <si>
    <t>Arrendamiento de terrenos, montes, pastos y demas bienes del Municipio.</t>
  </si>
  <si>
    <t>Ingresos por Venta de Bienes y Prestación de Servicios de Entidades Paraestatales y Fideicomisos No Empresariales y No Financieros</t>
  </si>
  <si>
    <t>Explotación o enajenación de cualquier naturaleza de los bienes propiedad del Municipio</t>
  </si>
  <si>
    <t>Venta de bienes muebles e inmuebles propiedad del Municipio</t>
  </si>
  <si>
    <t>Los capitales y valores del Municipio y sus rendimientos</t>
  </si>
  <si>
    <t>Los bienes de beneficencia</t>
  </si>
  <si>
    <t>Intereses moratorios</t>
  </si>
  <si>
    <t>recargos</t>
  </si>
  <si>
    <t>Multas impuestas a los infractores de los reglamentos administrativos</t>
  </si>
  <si>
    <t>Multas Administrativas Federales No Fiscales</t>
  </si>
  <si>
    <t>Tesoros ocultos</t>
  </si>
  <si>
    <t>Bienes y herencias vacantes</t>
  </si>
  <si>
    <t>Donaciones hechas a favor del Municipio.</t>
  </si>
  <si>
    <t>Cauciones y fianzas, cuya perdida se declare por resolucion firme a favor del Municipio</t>
  </si>
  <si>
    <t>Reintegros, incluidos los derivados de responsabilidad oficial</t>
  </si>
  <si>
    <t>Productos por intereses de inst. bancarias</t>
  </si>
  <si>
    <t>Indemnización por daños a bienes municipales</t>
  </si>
  <si>
    <t>Rezagos</t>
  </si>
  <si>
    <t>Control canino</t>
  </si>
  <si>
    <t>Capacitaciones, cursos, talleres, conferencias o eventos</t>
  </si>
  <si>
    <t xml:space="preserve">PARTICIPACIONES  </t>
  </si>
  <si>
    <t>CONVENIOS</t>
  </si>
  <si>
    <t xml:space="preserve">Convenios </t>
  </si>
  <si>
    <t>FEIEF</t>
  </si>
  <si>
    <t>INGRESOS EXTRAORDINARIOS</t>
  </si>
  <si>
    <t>Apoyos financieros del gobienro federal o eststal</t>
  </si>
  <si>
    <t>Devolucion de ISR</t>
  </si>
  <si>
    <t>FORTASEG</t>
  </si>
  <si>
    <t>Coparticipacion Fortaseg</t>
  </si>
  <si>
    <t>INGRESOS DERIVADOS DE FINANCIAMIENTO</t>
  </si>
  <si>
    <t>Endeudamientos Internos</t>
  </si>
  <si>
    <t xml:space="preserve">APORTACIONES  </t>
  </si>
  <si>
    <t>Impuestos ecologicos</t>
  </si>
  <si>
    <t>Anual Proyectado 2022</t>
  </si>
  <si>
    <t xml:space="preserve">PROGRAMA EQUIPO MAQUINARIA </t>
  </si>
  <si>
    <t>Fomento Agropecuario</t>
  </si>
  <si>
    <t>Por fotocopias e impresiones: expedición en copIa simple o certificada o reproducción de la información en dispositivos de almacenamiento, derivado del ejercicio del derecho de acceso a la información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</si>
</sst>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.000000_ ;\-#,##0.000000\ "/>
    <numFmt numFmtId="166" formatCode="#,##0.00;[Red]#,##0.00"/>
    <numFmt numFmtId="167" formatCode="&quot;$&quot;#,##0.000000;[Red]\-&quot;$&quot;#,##0.000000"/>
    <numFmt numFmtId="168" formatCode="#,##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%"/>
    <numFmt numFmtId="174" formatCode="#,##0.00000_ ;\-#,##0.00000\ "/>
    <numFmt numFmtId="175" formatCode="#,##0.0000_ ;\-#,##0.0000\ "/>
    <numFmt numFmtId="176" formatCode="#,##0.000_ ;\-#,##0.000\ 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8"/>
      <name val="Calibri"/>
      <family val="2"/>
    </font>
    <font>
      <b/>
      <u val="double"/>
      <sz val="1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ahoma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10"/>
      <name val="Arial"/>
      <family val="2"/>
    </font>
    <font>
      <sz val="8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b/>
      <sz val="18"/>
      <color theme="1"/>
      <name val="Calibri"/>
      <family val="2"/>
    </font>
    <font>
      <b/>
      <u val="double"/>
      <sz val="18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Tahoma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rgb="FFFF0000"/>
      <name val="Arial"/>
      <family val="2"/>
    </font>
    <font>
      <sz val="8"/>
      <color rgb="FFFF000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57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43" fontId="0" fillId="0" borderId="0" xfId="49" applyFont="1" applyAlignment="1">
      <alignment horizontal="right"/>
    </xf>
    <xf numFmtId="8" fontId="58" fillId="0" borderId="0" xfId="0" applyNumberFormat="1" applyFont="1" applyAlignment="1">
      <alignment wrapText="1"/>
    </xf>
    <xf numFmtId="8" fontId="58" fillId="0" borderId="0" xfId="49" applyNumberFormat="1" applyFont="1" applyAlignment="1">
      <alignment horizontal="right"/>
    </xf>
    <xf numFmtId="0" fontId="59" fillId="33" borderId="10" xfId="0" applyFont="1" applyFill="1" applyBorder="1" applyAlignment="1">
      <alignment vertical="center" wrapText="1"/>
    </xf>
    <xf numFmtId="0" fontId="60" fillId="33" borderId="0" xfId="0" applyFont="1" applyFill="1" applyBorder="1" applyAlignment="1">
      <alignment vertical="center"/>
    </xf>
    <xf numFmtId="0" fontId="59" fillId="33" borderId="0" xfId="0" applyFont="1" applyFill="1" applyBorder="1" applyAlignment="1">
      <alignment vertical="center"/>
    </xf>
    <xf numFmtId="4" fontId="0" fillId="0" borderId="0" xfId="0" applyNumberFormat="1" applyAlignment="1">
      <alignment/>
    </xf>
    <xf numFmtId="0" fontId="4" fillId="33" borderId="11" xfId="0" applyFont="1" applyFill="1" applyBorder="1" applyAlignment="1">
      <alignment horizontal="center" vertical="top" wrapText="1"/>
    </xf>
    <xf numFmtId="4" fontId="5" fillId="34" borderId="11" xfId="0" applyNumberFormat="1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 wrapText="1"/>
    </xf>
    <xf numFmtId="4" fontId="5" fillId="0" borderId="11" xfId="0" applyNumberFormat="1" applyFont="1" applyFill="1" applyBorder="1" applyAlignment="1">
      <alignment horizontal="right" vertical="center"/>
    </xf>
    <xf numFmtId="0" fontId="61" fillId="0" borderId="11" xfId="0" applyFont="1" applyFill="1" applyBorder="1" applyAlignment="1">
      <alignment horizontal="justify" vertical="center" wrapText="1"/>
    </xf>
    <xf numFmtId="4" fontId="6" fillId="0" borderId="11" xfId="0" applyNumberFormat="1" applyFont="1" applyFill="1" applyBorder="1" applyAlignment="1">
      <alignment horizontal="right" vertical="center"/>
    </xf>
    <xf numFmtId="4" fontId="6" fillId="33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justify" vertical="center" wrapText="1"/>
    </xf>
    <xf numFmtId="4" fontId="5" fillId="33" borderId="11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justify" vertical="center" wrapText="1"/>
    </xf>
    <xf numFmtId="0" fontId="61" fillId="33" borderId="11" xfId="0" applyFont="1" applyFill="1" applyBorder="1" applyAlignment="1">
      <alignment horizontal="justify" vertical="center" wrapText="1"/>
    </xf>
    <xf numFmtId="0" fontId="62" fillId="34" borderId="11" xfId="0" applyFont="1" applyFill="1" applyBorder="1" applyAlignment="1">
      <alignment horizontal="justify" vertical="center" wrapText="1"/>
    </xf>
    <xf numFmtId="0" fontId="63" fillId="0" borderId="12" xfId="0" applyFont="1" applyBorder="1" applyAlignment="1">
      <alignment horizontal="justify" vertical="center" wrapText="1"/>
    </xf>
    <xf numFmtId="0" fontId="5" fillId="33" borderId="11" xfId="0" applyFont="1" applyFill="1" applyBorder="1" applyAlignment="1">
      <alignment horizontal="justify" vertical="center" wrapText="1"/>
    </xf>
    <xf numFmtId="8" fontId="0" fillId="0" borderId="0" xfId="0" applyNumberFormat="1" applyAlignment="1">
      <alignment wrapText="1"/>
    </xf>
    <xf numFmtId="0" fontId="0" fillId="33" borderId="11" xfId="0" applyFill="1" applyBorder="1" applyAlignment="1">
      <alignment/>
    </xf>
    <xf numFmtId="0" fontId="62" fillId="0" borderId="13" xfId="0" applyFont="1" applyFill="1" applyBorder="1" applyAlignment="1">
      <alignment horizontal="justify" vertical="center"/>
    </xf>
    <xf numFmtId="0" fontId="5" fillId="34" borderId="11" xfId="0" applyFont="1" applyFill="1" applyBorder="1" applyAlignment="1">
      <alignment horizontal="center" vertical="center"/>
    </xf>
    <xf numFmtId="14" fontId="64" fillId="35" borderId="11" xfId="0" applyNumberFormat="1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/>
    </xf>
    <xf numFmtId="4" fontId="65" fillId="33" borderId="11" xfId="49" applyNumberFormat="1" applyFont="1" applyFill="1" applyBorder="1" applyAlignment="1">
      <alignment horizontal="right" vertical="center" wrapText="1"/>
    </xf>
    <xf numFmtId="4" fontId="65" fillId="0" borderId="11" xfId="49" applyNumberFormat="1" applyFont="1" applyFill="1" applyBorder="1" applyAlignment="1">
      <alignment horizontal="right" vertical="center" wrapText="1"/>
    </xf>
    <xf numFmtId="4" fontId="66" fillId="34" borderId="11" xfId="49" applyNumberFormat="1" applyFont="1" applyFill="1" applyBorder="1" applyAlignment="1">
      <alignment horizontal="right" vertical="center" wrapText="1"/>
    </xf>
    <xf numFmtId="4" fontId="65" fillId="33" borderId="14" xfId="49" applyNumberFormat="1" applyFont="1" applyFill="1" applyBorder="1" applyAlignment="1">
      <alignment horizontal="right" vertical="center" wrapText="1"/>
    </xf>
    <xf numFmtId="0" fontId="67" fillId="0" borderId="11" xfId="0" applyFont="1" applyFill="1" applyBorder="1" applyAlignment="1">
      <alignment horizontal="justify" vertical="center" wrapText="1"/>
    </xf>
    <xf numFmtId="4" fontId="67" fillId="0" borderId="11" xfId="0" applyNumberFormat="1" applyFont="1" applyFill="1" applyBorder="1" applyAlignment="1">
      <alignment horizontal="right" vertical="center"/>
    </xf>
    <xf numFmtId="4" fontId="68" fillId="0" borderId="11" xfId="49" applyNumberFormat="1" applyFont="1" applyFill="1" applyBorder="1" applyAlignment="1">
      <alignment/>
    </xf>
    <xf numFmtId="0" fontId="62" fillId="0" borderId="11" xfId="0" applyFont="1" applyFill="1" applyBorder="1" applyAlignment="1">
      <alignment horizontal="justify" vertical="center" wrapText="1"/>
    </xf>
    <xf numFmtId="4" fontId="66" fillId="33" borderId="11" xfId="49" applyNumberFormat="1" applyFont="1" applyFill="1" applyBorder="1" applyAlignment="1">
      <alignment horizontal="right" vertical="center" wrapText="1"/>
    </xf>
    <xf numFmtId="4" fontId="66" fillId="0" borderId="11" xfId="49" applyNumberFormat="1" applyFont="1" applyFill="1" applyBorder="1" applyAlignment="1">
      <alignment horizontal="right" vertical="center" wrapText="1"/>
    </xf>
    <xf numFmtId="173" fontId="0" fillId="0" borderId="0" xfId="55" applyNumberFormat="1" applyFont="1" applyAlignment="1">
      <alignment/>
    </xf>
    <xf numFmtId="173" fontId="5" fillId="34" borderId="15" xfId="55" applyNumberFormat="1" applyFont="1" applyFill="1" applyBorder="1" applyAlignment="1">
      <alignment horizontal="right" vertical="center"/>
    </xf>
    <xf numFmtId="4" fontId="57" fillId="0" borderId="0" xfId="0" applyNumberFormat="1" applyFont="1" applyAlignment="1">
      <alignment vertical="center" wrapText="1"/>
    </xf>
    <xf numFmtId="0" fontId="5" fillId="36" borderId="11" xfId="0" applyFont="1" applyFill="1" applyBorder="1" applyAlignment="1">
      <alignment horizontal="justify" vertical="center" wrapText="1"/>
    </xf>
    <xf numFmtId="4" fontId="5" fillId="36" borderId="11" xfId="0" applyNumberFormat="1" applyFont="1" applyFill="1" applyBorder="1" applyAlignment="1">
      <alignment horizontal="right" vertical="center"/>
    </xf>
    <xf numFmtId="4" fontId="66" fillId="36" borderId="11" xfId="49" applyNumberFormat="1" applyFont="1" applyFill="1" applyBorder="1" applyAlignment="1">
      <alignment horizontal="right" vertical="center" wrapText="1"/>
    </xf>
    <xf numFmtId="0" fontId="69" fillId="36" borderId="16" xfId="0" applyFont="1" applyFill="1" applyBorder="1" applyAlignment="1">
      <alignment horizontal="center" vertical="center" wrapText="1"/>
    </xf>
    <xf numFmtId="164" fontId="55" fillId="36" borderId="17" xfId="49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4</xdr:row>
      <xdr:rowOff>171450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0</xdr:row>
      <xdr:rowOff>0</xdr:rowOff>
    </xdr:from>
    <xdr:to>
      <xdr:col>0</xdr:col>
      <xdr:colOff>876300</xdr:colOff>
      <xdr:row>4</xdr:row>
      <xdr:rowOff>171450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T113"/>
  <sheetViews>
    <sheetView tabSelected="1" zoomScale="110" zoomScaleNormal="110" zoomScaleSheetLayoutView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99" sqref="B99"/>
    </sheetView>
  </sheetViews>
  <sheetFormatPr defaultColWidth="11.421875" defaultRowHeight="15"/>
  <cols>
    <col min="1" max="1" width="36.57421875" style="4" customWidth="1"/>
    <col min="2" max="2" width="18.00390625" style="4" customWidth="1"/>
    <col min="3" max="10" width="13.421875" style="5" bestFit="1" customWidth="1"/>
    <col min="11" max="11" width="16.140625" style="5" bestFit="1" customWidth="1"/>
    <col min="12" max="12" width="13.421875" style="5" bestFit="1" customWidth="1"/>
    <col min="13" max="13" width="15.421875" style="5" bestFit="1" customWidth="1"/>
    <col min="14" max="14" width="14.8515625" style="5" bestFit="1" customWidth="1"/>
    <col min="15" max="15" width="17.421875" style="0" hidden="1" customWidth="1"/>
    <col min="16" max="16" width="15.8515625" style="0" hidden="1" customWidth="1"/>
    <col min="17" max="17" width="12.57421875" style="0" hidden="1" customWidth="1"/>
    <col min="18" max="19" width="0" style="0" hidden="1" customWidth="1"/>
    <col min="20" max="20" width="13.28125" style="0" hidden="1" customWidth="1"/>
  </cols>
  <sheetData>
    <row r="1" spans="1:15" ht="17.2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8"/>
    </row>
    <row r="2" spans="1:15" ht="18" customHeight="1">
      <c r="A2" s="52" t="s">
        <v>28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9"/>
    </row>
    <row r="3" spans="1:15" ht="11.25" customHeight="1">
      <c r="A3"/>
      <c r="B3" s="11"/>
      <c r="C3" s="11"/>
      <c r="D3"/>
      <c r="E3"/>
      <c r="F3" s="11"/>
      <c r="G3"/>
      <c r="H3"/>
      <c r="I3"/>
      <c r="J3"/>
      <c r="K3"/>
      <c r="L3"/>
      <c r="M3"/>
      <c r="N3"/>
      <c r="O3" s="10"/>
    </row>
    <row r="4" spans="1:14" ht="24.75" customHeight="1">
      <c r="A4" s="28"/>
      <c r="B4" s="12" t="s">
        <v>111</v>
      </c>
      <c r="C4" s="32" t="s">
        <v>16</v>
      </c>
      <c r="D4" s="32" t="s">
        <v>17</v>
      </c>
      <c r="E4" s="32" t="s">
        <v>18</v>
      </c>
      <c r="F4" s="32" t="s">
        <v>19</v>
      </c>
      <c r="G4" s="32" t="s">
        <v>20</v>
      </c>
      <c r="H4" s="32" t="s">
        <v>21</v>
      </c>
      <c r="I4" s="32" t="s">
        <v>22</v>
      </c>
      <c r="J4" s="32" t="s">
        <v>23</v>
      </c>
      <c r="K4" s="32" t="s">
        <v>24</v>
      </c>
      <c r="L4" s="32" t="s">
        <v>25</v>
      </c>
      <c r="M4" s="32" t="s">
        <v>26</v>
      </c>
      <c r="N4" s="32" t="s">
        <v>27</v>
      </c>
    </row>
    <row r="5" spans="1:18" ht="15">
      <c r="A5" s="30" t="s">
        <v>29</v>
      </c>
      <c r="B5" s="13">
        <f>B6+B82</f>
        <v>447015006</v>
      </c>
      <c r="C5" s="13">
        <f>C6+C82</f>
        <v>73970059.4</v>
      </c>
      <c r="D5" s="13">
        <f aca="true" t="shared" si="0" ref="D5:N5">D6+D82</f>
        <v>37626965</v>
      </c>
      <c r="E5" s="13">
        <f t="shared" si="0"/>
        <v>34657939</v>
      </c>
      <c r="F5" s="13">
        <f t="shared" si="0"/>
        <v>32592026</v>
      </c>
      <c r="G5" s="13">
        <f t="shared" si="0"/>
        <v>31648824</v>
      </c>
      <c r="H5" s="13">
        <f t="shared" si="0"/>
        <v>34501731</v>
      </c>
      <c r="I5" s="13">
        <f t="shared" si="0"/>
        <v>31583780</v>
      </c>
      <c r="J5" s="13">
        <f t="shared" si="0"/>
        <v>35332911</v>
      </c>
      <c r="K5" s="13">
        <f t="shared" si="0"/>
        <v>30878545</v>
      </c>
      <c r="L5" s="13">
        <f t="shared" si="0"/>
        <v>34962243</v>
      </c>
      <c r="M5" s="13">
        <f t="shared" si="0"/>
        <v>34021863</v>
      </c>
      <c r="N5" s="13">
        <f t="shared" si="0"/>
        <v>35238090</v>
      </c>
      <c r="P5" s="44">
        <f>Q5/R5</f>
        <v>0.057743307009612735</v>
      </c>
      <c r="Q5" s="11">
        <f>B5-R5</f>
        <v>24403014</v>
      </c>
      <c r="R5" s="13">
        <v>422611992</v>
      </c>
    </row>
    <row r="6" spans="1:18" ht="15">
      <c r="A6" s="14" t="s">
        <v>30</v>
      </c>
      <c r="B6" s="13">
        <f>B7+B23+B55+B66+B81</f>
        <v>170344844</v>
      </c>
      <c r="C6" s="13">
        <f>C7+C23+C55+C66+C81</f>
        <v>50914214.4</v>
      </c>
      <c r="D6" s="13">
        <v>14571118</v>
      </c>
      <c r="E6" s="13">
        <v>11602092</v>
      </c>
      <c r="F6" s="13">
        <v>9536179</v>
      </c>
      <c r="G6" s="13">
        <v>8592977</v>
      </c>
      <c r="H6" s="13">
        <v>11445884</v>
      </c>
      <c r="I6" s="13">
        <v>8527933</v>
      </c>
      <c r="J6" s="13">
        <v>12277064</v>
      </c>
      <c r="K6" s="13">
        <v>7822698</v>
      </c>
      <c r="L6" s="13">
        <v>11906396</v>
      </c>
      <c r="M6" s="13">
        <v>10966016</v>
      </c>
      <c r="N6" s="13">
        <v>12182243</v>
      </c>
      <c r="P6" s="11">
        <f>B6-B81</f>
        <v>167686063.35</v>
      </c>
      <c r="Q6" s="43">
        <f>P6/B5</f>
        <v>0.37512401395759853</v>
      </c>
      <c r="R6" s="43">
        <f>B6/$B$5</f>
        <v>0.3810718694307099</v>
      </c>
    </row>
    <row r="7" spans="1:18" s="1" customFormat="1" ht="18.75" customHeight="1">
      <c r="A7" s="46" t="s">
        <v>1</v>
      </c>
      <c r="B7" s="47">
        <f>B12+B8+B19</f>
        <v>93866419</v>
      </c>
      <c r="C7" s="47">
        <f>C12+C8+C19</f>
        <v>41967784</v>
      </c>
      <c r="D7" s="47">
        <f aca="true" t="shared" si="1" ref="D7:N7">D12+D8+D19</f>
        <v>6612110</v>
      </c>
      <c r="E7" s="47">
        <f t="shared" si="1"/>
        <v>5756369</v>
      </c>
      <c r="F7" s="47">
        <f t="shared" si="1"/>
        <v>3347848</v>
      </c>
      <c r="G7" s="47">
        <f t="shared" si="1"/>
        <v>3509418</v>
      </c>
      <c r="H7" s="47">
        <f t="shared" si="1"/>
        <v>5352500</v>
      </c>
      <c r="I7" s="47">
        <f t="shared" si="1"/>
        <v>4207029</v>
      </c>
      <c r="J7" s="47">
        <f t="shared" si="1"/>
        <v>4611812</v>
      </c>
      <c r="K7" s="47">
        <f t="shared" si="1"/>
        <v>2594123</v>
      </c>
      <c r="L7" s="47">
        <f t="shared" si="1"/>
        <v>5625925</v>
      </c>
      <c r="M7" s="47">
        <f t="shared" si="1"/>
        <v>4845330</v>
      </c>
      <c r="N7" s="47">
        <f t="shared" si="1"/>
        <v>5436171</v>
      </c>
      <c r="P7"/>
      <c r="Q7" s="43">
        <f>B7/$P$6</f>
        <v>0.5597747190479322</v>
      </c>
      <c r="R7" s="43">
        <f>B7/$B$5</f>
        <v>0.2099849395212473</v>
      </c>
    </row>
    <row r="8" spans="1:17" s="1" customFormat="1" ht="18.75" customHeight="1">
      <c r="A8" s="15" t="s">
        <v>31</v>
      </c>
      <c r="B8" s="16">
        <f>SUM(C8:N8)</f>
        <v>1700819</v>
      </c>
      <c r="C8" s="16">
        <f>SUM(C9+C10+C11)</f>
        <v>184734</v>
      </c>
      <c r="D8" s="16">
        <f aca="true" t="shared" si="2" ref="D8:N8">SUM(D9+D10+D11)</f>
        <v>138805</v>
      </c>
      <c r="E8" s="16">
        <f t="shared" si="2"/>
        <v>133750</v>
      </c>
      <c r="F8" s="16">
        <f t="shared" si="2"/>
        <v>106860</v>
      </c>
      <c r="G8" s="16">
        <f t="shared" si="2"/>
        <v>135955</v>
      </c>
      <c r="H8" s="16">
        <f t="shared" si="2"/>
        <v>117655</v>
      </c>
      <c r="I8" s="16">
        <f t="shared" si="2"/>
        <v>127045</v>
      </c>
      <c r="J8" s="16">
        <f t="shared" si="2"/>
        <v>122150</v>
      </c>
      <c r="K8" s="16">
        <f t="shared" si="2"/>
        <v>136775</v>
      </c>
      <c r="L8" s="16">
        <f t="shared" si="2"/>
        <v>166985</v>
      </c>
      <c r="M8" s="16">
        <f t="shared" si="2"/>
        <v>159855</v>
      </c>
      <c r="N8" s="16">
        <f t="shared" si="2"/>
        <v>170250</v>
      </c>
      <c r="P8"/>
      <c r="Q8" s="43">
        <f aca="true" t="shared" si="3" ref="Q8:Q70">B8/$B$5</f>
        <v>0.0038048364756685595</v>
      </c>
    </row>
    <row r="9" spans="1:17" s="1" customFormat="1" ht="24.75" customHeight="1">
      <c r="A9" s="17" t="s">
        <v>32</v>
      </c>
      <c r="B9" s="18">
        <f aca="true" t="shared" si="4" ref="B9:B70">SUM(C9:N9)</f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P9"/>
      <c r="Q9" s="43">
        <f t="shared" si="3"/>
        <v>0</v>
      </c>
    </row>
    <row r="10" spans="1:17" s="1" customFormat="1" ht="45">
      <c r="A10" s="17" t="s">
        <v>33</v>
      </c>
      <c r="B10" s="33">
        <f>SUM(C10:N10)</f>
        <v>453678</v>
      </c>
      <c r="C10" s="33">
        <v>37801</v>
      </c>
      <c r="D10" s="33">
        <v>37807</v>
      </c>
      <c r="E10" s="33">
        <v>37807</v>
      </c>
      <c r="F10" s="33">
        <v>37807</v>
      </c>
      <c r="G10" s="33">
        <v>37807</v>
      </c>
      <c r="H10" s="33">
        <v>37807</v>
      </c>
      <c r="I10" s="33">
        <v>37807</v>
      </c>
      <c r="J10" s="33">
        <v>37807</v>
      </c>
      <c r="K10" s="33">
        <v>37807</v>
      </c>
      <c r="L10" s="33">
        <v>37807</v>
      </c>
      <c r="M10" s="33">
        <v>37807</v>
      </c>
      <c r="N10" s="33">
        <v>37807</v>
      </c>
      <c r="P10"/>
      <c r="Q10" s="43">
        <f t="shared" si="3"/>
        <v>0.0010149055264601118</v>
      </c>
    </row>
    <row r="11" spans="1:17" s="2" customFormat="1" ht="15">
      <c r="A11" s="17" t="s">
        <v>34</v>
      </c>
      <c r="B11" s="33">
        <f t="shared" si="4"/>
        <v>1247141</v>
      </c>
      <c r="C11" s="33">
        <v>146933</v>
      </c>
      <c r="D11" s="33">
        <v>100998</v>
      </c>
      <c r="E11" s="33">
        <v>95943</v>
      </c>
      <c r="F11" s="33">
        <v>69053</v>
      </c>
      <c r="G11" s="33">
        <v>98148</v>
      </c>
      <c r="H11" s="33">
        <v>79848</v>
      </c>
      <c r="I11" s="33">
        <v>89238</v>
      </c>
      <c r="J11" s="33">
        <v>84343</v>
      </c>
      <c r="K11" s="33">
        <v>98968</v>
      </c>
      <c r="L11" s="33">
        <v>129178</v>
      </c>
      <c r="M11" s="33">
        <v>122048</v>
      </c>
      <c r="N11" s="33">
        <v>132443</v>
      </c>
      <c r="Q11" s="43">
        <f t="shared" si="3"/>
        <v>0.002789930949208448</v>
      </c>
    </row>
    <row r="12" spans="1:17" s="2" customFormat="1" ht="15">
      <c r="A12" s="15" t="s">
        <v>35</v>
      </c>
      <c r="B12" s="16">
        <f>SUM(B13+B17)</f>
        <v>89886489</v>
      </c>
      <c r="C12" s="16">
        <f>SUM(C13+C17)</f>
        <v>41593125</v>
      </c>
      <c r="D12" s="16">
        <f aca="true" t="shared" si="5" ref="D12:N12">SUM(D13+D17)</f>
        <v>6283379</v>
      </c>
      <c r="E12" s="16">
        <f t="shared" si="5"/>
        <v>5432693</v>
      </c>
      <c r="F12" s="16">
        <f t="shared" si="5"/>
        <v>3051062</v>
      </c>
      <c r="G12" s="16">
        <f t="shared" si="5"/>
        <v>3183537</v>
      </c>
      <c r="H12" s="16">
        <f t="shared" si="5"/>
        <v>5044919</v>
      </c>
      <c r="I12" s="16">
        <f t="shared" si="5"/>
        <v>3890058</v>
      </c>
      <c r="J12" s="16">
        <f t="shared" si="5"/>
        <v>4299736</v>
      </c>
      <c r="K12" s="16">
        <f t="shared" si="5"/>
        <v>2267422</v>
      </c>
      <c r="L12" s="16">
        <f t="shared" si="5"/>
        <v>5269014</v>
      </c>
      <c r="M12" s="16">
        <f t="shared" si="5"/>
        <v>4495549</v>
      </c>
      <c r="N12" s="16">
        <f t="shared" si="5"/>
        <v>5075995</v>
      </c>
      <c r="Q12" s="43">
        <f t="shared" si="3"/>
        <v>0.20108159187837196</v>
      </c>
    </row>
    <row r="13" spans="1:17" s="2" customFormat="1" ht="15">
      <c r="A13" s="15" t="s">
        <v>36</v>
      </c>
      <c r="B13" s="16">
        <f>SUM(B14+B15+B16)</f>
        <v>48490149</v>
      </c>
      <c r="C13" s="16">
        <f aca="true" t="shared" si="6" ref="C13:N13">SUM(C14+C15+C16)</f>
        <v>36339441</v>
      </c>
      <c r="D13" s="16">
        <f t="shared" si="6"/>
        <v>4493355</v>
      </c>
      <c r="E13" s="16">
        <f t="shared" si="6"/>
        <v>1912588</v>
      </c>
      <c r="F13" s="16">
        <f t="shared" si="6"/>
        <v>15685</v>
      </c>
      <c r="G13" s="16">
        <f t="shared" si="6"/>
        <v>15781</v>
      </c>
      <c r="H13" s="16">
        <f t="shared" si="6"/>
        <v>63163</v>
      </c>
      <c r="I13" s="16">
        <f t="shared" si="6"/>
        <v>1039668</v>
      </c>
      <c r="J13" s="16">
        <f t="shared" si="6"/>
        <v>1070176</v>
      </c>
      <c r="K13" s="16">
        <f t="shared" si="6"/>
        <v>316398</v>
      </c>
      <c r="L13" s="16">
        <f t="shared" si="6"/>
        <v>1163278</v>
      </c>
      <c r="M13" s="16">
        <f t="shared" si="6"/>
        <v>973078</v>
      </c>
      <c r="N13" s="16">
        <f t="shared" si="6"/>
        <v>1087538</v>
      </c>
      <c r="Q13" s="43">
        <f t="shared" si="3"/>
        <v>0.10847543896546506</v>
      </c>
    </row>
    <row r="14" spans="1:17" s="2" customFormat="1" ht="15">
      <c r="A14" s="17" t="s">
        <v>37</v>
      </c>
      <c r="B14" s="33">
        <f t="shared" si="4"/>
        <v>36489385</v>
      </c>
      <c r="C14" s="33">
        <v>27678676</v>
      </c>
      <c r="D14" s="33">
        <v>3164596</v>
      </c>
      <c r="E14" s="33">
        <v>1358214</v>
      </c>
      <c r="F14" s="33">
        <v>10947</v>
      </c>
      <c r="G14" s="33">
        <v>14596</v>
      </c>
      <c r="H14" s="33">
        <v>14596</v>
      </c>
      <c r="I14" s="33">
        <v>762628</v>
      </c>
      <c r="J14" s="33">
        <v>678703</v>
      </c>
      <c r="K14" s="33">
        <v>186096</v>
      </c>
      <c r="L14" s="33">
        <v>1025352</v>
      </c>
      <c r="M14" s="33">
        <v>634915</v>
      </c>
      <c r="N14" s="33">
        <v>960066</v>
      </c>
      <c r="Q14" s="43">
        <f t="shared" si="3"/>
        <v>0.08162899345710108</v>
      </c>
    </row>
    <row r="15" spans="1:17" s="2" customFormat="1" ht="15">
      <c r="A15" s="17" t="s">
        <v>38</v>
      </c>
      <c r="B15" s="33">
        <f t="shared" si="4"/>
        <v>11845597</v>
      </c>
      <c r="C15" s="33">
        <v>8556074</v>
      </c>
      <c r="D15" s="33">
        <v>1313677</v>
      </c>
      <c r="E15" s="33">
        <v>554374</v>
      </c>
      <c r="F15" s="33">
        <v>4738</v>
      </c>
      <c r="G15" s="33">
        <v>1185</v>
      </c>
      <c r="H15" s="33">
        <v>48567</v>
      </c>
      <c r="I15" s="33">
        <v>258234</v>
      </c>
      <c r="J15" s="33">
        <v>382613</v>
      </c>
      <c r="K15" s="33">
        <v>130302</v>
      </c>
      <c r="L15" s="33">
        <v>135040</v>
      </c>
      <c r="M15" s="33">
        <v>335230</v>
      </c>
      <c r="N15" s="33">
        <v>125563</v>
      </c>
      <c r="Q15" s="43">
        <f t="shared" si="3"/>
        <v>0.026499327407366723</v>
      </c>
    </row>
    <row r="16" spans="1:17" s="2" customFormat="1" ht="15">
      <c r="A16" s="17" t="s">
        <v>39</v>
      </c>
      <c r="B16" s="33">
        <f t="shared" si="4"/>
        <v>155167</v>
      </c>
      <c r="C16" s="33">
        <v>104691</v>
      </c>
      <c r="D16" s="33">
        <v>15082</v>
      </c>
      <c r="E16" s="33">
        <v>0</v>
      </c>
      <c r="F16" s="33">
        <v>0</v>
      </c>
      <c r="G16" s="33">
        <v>0</v>
      </c>
      <c r="H16" s="33">
        <v>0</v>
      </c>
      <c r="I16" s="33">
        <v>18806</v>
      </c>
      <c r="J16" s="33">
        <v>8860</v>
      </c>
      <c r="K16" s="33">
        <v>0</v>
      </c>
      <c r="L16" s="33">
        <v>2886</v>
      </c>
      <c r="M16" s="33">
        <v>2933</v>
      </c>
      <c r="N16" s="33">
        <v>1909</v>
      </c>
      <c r="Q16" s="43">
        <f t="shared" si="3"/>
        <v>0.00034711810099726274</v>
      </c>
    </row>
    <row r="17" spans="1:17" s="3" customFormat="1" ht="22.5">
      <c r="A17" s="40" t="s">
        <v>40</v>
      </c>
      <c r="B17" s="41">
        <f>SUM(C17:N17)</f>
        <v>41396340</v>
      </c>
      <c r="C17" s="41">
        <v>5253684</v>
      </c>
      <c r="D17" s="41">
        <v>1790024</v>
      </c>
      <c r="E17" s="41">
        <v>3520105</v>
      </c>
      <c r="F17" s="41">
        <v>3035377</v>
      </c>
      <c r="G17" s="41">
        <v>3167756</v>
      </c>
      <c r="H17" s="41">
        <v>4981756</v>
      </c>
      <c r="I17" s="41">
        <v>2850390</v>
      </c>
      <c r="J17" s="41">
        <v>3229560</v>
      </c>
      <c r="K17" s="41">
        <v>1951024</v>
      </c>
      <c r="L17" s="41">
        <v>4105736</v>
      </c>
      <c r="M17" s="41">
        <v>3522471</v>
      </c>
      <c r="N17" s="41">
        <v>3988457</v>
      </c>
      <c r="Q17" s="43">
        <f t="shared" si="3"/>
        <v>0.09260615291290691</v>
      </c>
    </row>
    <row r="18" spans="1:17" s="2" customFormat="1" ht="15">
      <c r="A18" s="40" t="s">
        <v>110</v>
      </c>
      <c r="B18" s="41">
        <f t="shared" si="4"/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2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Q18" s="43">
        <f t="shared" si="3"/>
        <v>0</v>
      </c>
    </row>
    <row r="19" spans="1:17" s="2" customFormat="1" ht="15">
      <c r="A19" s="15" t="s">
        <v>41</v>
      </c>
      <c r="B19" s="16">
        <f t="shared" si="4"/>
        <v>2279111</v>
      </c>
      <c r="C19" s="16">
        <v>189925</v>
      </c>
      <c r="D19" s="16">
        <v>189926</v>
      </c>
      <c r="E19" s="16">
        <v>189926</v>
      </c>
      <c r="F19" s="16">
        <v>189926</v>
      </c>
      <c r="G19" s="16">
        <v>189926</v>
      </c>
      <c r="H19" s="16">
        <v>189926</v>
      </c>
      <c r="I19" s="16">
        <v>189926</v>
      </c>
      <c r="J19" s="16">
        <v>189926</v>
      </c>
      <c r="K19" s="16">
        <v>189926</v>
      </c>
      <c r="L19" s="16">
        <v>189926</v>
      </c>
      <c r="M19" s="16">
        <v>189926</v>
      </c>
      <c r="N19" s="16">
        <v>189926</v>
      </c>
      <c r="Q19" s="43">
        <f t="shared" si="3"/>
        <v>0.005098511167206767</v>
      </c>
    </row>
    <row r="20" spans="1:17" s="2" customFormat="1" ht="15">
      <c r="A20" s="17" t="s">
        <v>42</v>
      </c>
      <c r="B20" s="33">
        <f t="shared" si="4"/>
        <v>2279111</v>
      </c>
      <c r="C20" s="33">
        <v>189925</v>
      </c>
      <c r="D20" s="33">
        <v>189926</v>
      </c>
      <c r="E20" s="33">
        <v>189926</v>
      </c>
      <c r="F20" s="33">
        <v>189926</v>
      </c>
      <c r="G20" s="33">
        <v>189926</v>
      </c>
      <c r="H20" s="34">
        <v>189926</v>
      </c>
      <c r="I20" s="33">
        <v>189926</v>
      </c>
      <c r="J20" s="33">
        <v>189926</v>
      </c>
      <c r="K20" s="33">
        <v>189926</v>
      </c>
      <c r="L20" s="33">
        <v>189926</v>
      </c>
      <c r="M20" s="33">
        <v>189926</v>
      </c>
      <c r="N20" s="18">
        <v>189926</v>
      </c>
      <c r="Q20" s="43">
        <f t="shared" si="3"/>
        <v>0.005098511167206767</v>
      </c>
    </row>
    <row r="21" spans="1:17" s="2" customFormat="1" ht="45">
      <c r="A21" s="15" t="s">
        <v>43</v>
      </c>
      <c r="B21" s="16">
        <f t="shared" si="4"/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Q21" s="43">
        <f t="shared" si="3"/>
        <v>0</v>
      </c>
    </row>
    <row r="22" spans="1:17" s="2" customFormat="1" ht="33.75">
      <c r="A22" s="17" t="s">
        <v>44</v>
      </c>
      <c r="B22" s="33">
        <f>SUM(C22:N22)</f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Q22" s="43">
        <f t="shared" si="3"/>
        <v>0</v>
      </c>
    </row>
    <row r="23" spans="1:18" s="1" customFormat="1" ht="15">
      <c r="A23" s="46" t="s">
        <v>2</v>
      </c>
      <c r="B23" s="48">
        <f>SUM(C23:N23)</f>
        <v>55146882</v>
      </c>
      <c r="C23" s="48">
        <f>C24+C25+C31+C39+C51+C53</f>
        <v>4245358</v>
      </c>
      <c r="D23" s="48">
        <f aca="true" t="shared" si="7" ref="D23:N23">D24+D25+D31+D39+D51+D53</f>
        <v>5670590</v>
      </c>
      <c r="E23" s="48">
        <f t="shared" si="7"/>
        <v>4514136</v>
      </c>
      <c r="F23" s="48">
        <f t="shared" si="7"/>
        <v>5446822</v>
      </c>
      <c r="G23" s="48">
        <f t="shared" si="7"/>
        <v>4279744</v>
      </c>
      <c r="H23" s="48">
        <f t="shared" si="7"/>
        <v>5086106</v>
      </c>
      <c r="I23" s="48">
        <f t="shared" si="7"/>
        <v>2850144</v>
      </c>
      <c r="J23" s="48">
        <f t="shared" si="7"/>
        <v>5402024</v>
      </c>
      <c r="K23" s="48">
        <f t="shared" si="7"/>
        <v>4185392</v>
      </c>
      <c r="L23" s="48">
        <f t="shared" si="7"/>
        <v>4957203</v>
      </c>
      <c r="M23" s="48">
        <f t="shared" si="7"/>
        <v>4332574</v>
      </c>
      <c r="N23" s="48">
        <f t="shared" si="7"/>
        <v>4176789</v>
      </c>
      <c r="O23" s="2"/>
      <c r="P23" s="2"/>
      <c r="Q23" s="43">
        <f>B23/$P$6</f>
        <v>0.32886979930404575</v>
      </c>
      <c r="R23" s="43">
        <f>B23/$B$5</f>
        <v>0.1233669591843635</v>
      </c>
    </row>
    <row r="24" spans="1:17" s="1" customFormat="1" ht="33.75">
      <c r="A24" s="15" t="s">
        <v>45</v>
      </c>
      <c r="B24" s="16">
        <f t="shared" si="4"/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2"/>
      <c r="P24" s="2"/>
      <c r="Q24" s="43">
        <f t="shared" si="3"/>
        <v>0</v>
      </c>
    </row>
    <row r="25" spans="1:17" s="1" customFormat="1" ht="15">
      <c r="A25" s="15" t="s">
        <v>46</v>
      </c>
      <c r="B25" s="16">
        <f t="shared" si="4"/>
        <v>15468990</v>
      </c>
      <c r="C25" s="16">
        <f>SUM(C26:C30)</f>
        <v>1186947</v>
      </c>
      <c r="D25" s="16">
        <f aca="true" t="shared" si="8" ref="D25:N25">SUM(D26:D30)</f>
        <v>1388517</v>
      </c>
      <c r="E25" s="16">
        <f t="shared" si="8"/>
        <v>992184</v>
      </c>
      <c r="F25" s="16">
        <f t="shared" si="8"/>
        <v>1768490</v>
      </c>
      <c r="G25" s="16">
        <f t="shared" si="8"/>
        <v>1136144</v>
      </c>
      <c r="H25" s="16">
        <f t="shared" si="8"/>
        <v>1383022</v>
      </c>
      <c r="I25" s="16">
        <f t="shared" si="8"/>
        <v>370165</v>
      </c>
      <c r="J25" s="16">
        <f t="shared" si="8"/>
        <v>1782986</v>
      </c>
      <c r="K25" s="16">
        <f t="shared" si="8"/>
        <v>1400461</v>
      </c>
      <c r="L25" s="16">
        <f t="shared" si="8"/>
        <v>1816788</v>
      </c>
      <c r="M25" s="16">
        <f t="shared" si="8"/>
        <v>1012087</v>
      </c>
      <c r="N25" s="16">
        <f t="shared" si="8"/>
        <v>1231199</v>
      </c>
      <c r="Q25" s="43">
        <f t="shared" si="3"/>
        <v>0.03460507990194853</v>
      </c>
    </row>
    <row r="26" spans="1:17" s="1" customFormat="1" ht="15">
      <c r="A26" s="17" t="s">
        <v>47</v>
      </c>
      <c r="B26" s="33">
        <f t="shared" si="4"/>
        <v>10059229</v>
      </c>
      <c r="C26" s="33">
        <v>673731</v>
      </c>
      <c r="D26" s="33">
        <v>903638</v>
      </c>
      <c r="E26" s="33">
        <v>656997</v>
      </c>
      <c r="F26" s="33">
        <v>883121</v>
      </c>
      <c r="G26" s="33">
        <v>713528</v>
      </c>
      <c r="H26" s="33">
        <v>939311</v>
      </c>
      <c r="I26" s="33">
        <v>0</v>
      </c>
      <c r="J26" s="33">
        <v>1331426</v>
      </c>
      <c r="K26" s="33">
        <v>1077120</v>
      </c>
      <c r="L26" s="33">
        <v>1312877</v>
      </c>
      <c r="M26" s="33">
        <v>680837</v>
      </c>
      <c r="N26" s="33">
        <v>886643</v>
      </c>
      <c r="Q26" s="43">
        <f t="shared" si="3"/>
        <v>0.022503112568887675</v>
      </c>
    </row>
    <row r="27" spans="1:17" s="1" customFormat="1" ht="22.5">
      <c r="A27" s="17" t="s">
        <v>48</v>
      </c>
      <c r="B27" s="33">
        <f t="shared" si="4"/>
        <v>35483</v>
      </c>
      <c r="C27" s="33">
        <v>2956</v>
      </c>
      <c r="D27" s="33">
        <v>2957</v>
      </c>
      <c r="E27" s="33">
        <v>2957</v>
      </c>
      <c r="F27" s="33">
        <v>2957</v>
      </c>
      <c r="G27" s="33">
        <v>2957</v>
      </c>
      <c r="H27" s="33">
        <v>2957</v>
      </c>
      <c r="I27" s="33">
        <v>2957</v>
      </c>
      <c r="J27" s="33">
        <v>2957</v>
      </c>
      <c r="K27" s="33">
        <v>2957</v>
      </c>
      <c r="L27" s="33">
        <v>2957</v>
      </c>
      <c r="M27" s="33">
        <v>2957</v>
      </c>
      <c r="N27" s="33">
        <v>2957</v>
      </c>
      <c r="Q27" s="43">
        <f t="shared" si="3"/>
        <v>7.937764845415503E-05</v>
      </c>
    </row>
    <row r="28" spans="1:17" s="1" customFormat="1" ht="33.75">
      <c r="A28" s="17" t="s">
        <v>49</v>
      </c>
      <c r="B28" s="33">
        <f t="shared" si="4"/>
        <v>76440</v>
      </c>
      <c r="C28" s="33">
        <v>7350</v>
      </c>
      <c r="D28" s="33">
        <v>5880</v>
      </c>
      <c r="E28" s="33">
        <v>5880</v>
      </c>
      <c r="F28" s="33">
        <v>5880</v>
      </c>
      <c r="G28" s="33">
        <v>7350</v>
      </c>
      <c r="H28" s="33">
        <v>5880</v>
      </c>
      <c r="I28" s="33">
        <v>5880</v>
      </c>
      <c r="J28" s="33">
        <v>7350</v>
      </c>
      <c r="K28" s="33">
        <v>5880</v>
      </c>
      <c r="L28" s="33">
        <v>7350</v>
      </c>
      <c r="M28" s="33">
        <v>5880</v>
      </c>
      <c r="N28" s="33">
        <v>5880</v>
      </c>
      <c r="Q28" s="43">
        <f t="shared" si="3"/>
        <v>0.0001710009708264693</v>
      </c>
    </row>
    <row r="29" spans="1:17" s="2" customFormat="1" ht="22.5">
      <c r="A29" s="17" t="s">
        <v>50</v>
      </c>
      <c r="B29" s="33">
        <f t="shared" si="4"/>
        <v>3026680</v>
      </c>
      <c r="C29" s="33">
        <v>230538</v>
      </c>
      <c r="D29" s="33">
        <v>257961</v>
      </c>
      <c r="E29" s="33">
        <v>224393</v>
      </c>
      <c r="F29" s="33">
        <v>217391</v>
      </c>
      <c r="G29" s="33">
        <v>215391</v>
      </c>
      <c r="H29" s="33">
        <v>295391</v>
      </c>
      <c r="I29" s="34">
        <v>284857</v>
      </c>
      <c r="J29" s="33">
        <v>309961</v>
      </c>
      <c r="K29" s="33">
        <v>257961</v>
      </c>
      <c r="L29" s="33">
        <v>231961</v>
      </c>
      <c r="M29" s="33">
        <v>239813</v>
      </c>
      <c r="N29" s="33">
        <v>261062</v>
      </c>
      <c r="Q29" s="43">
        <f t="shared" si="3"/>
        <v>0.006770868895618238</v>
      </c>
    </row>
    <row r="30" spans="1:17" s="2" customFormat="1" ht="15">
      <c r="A30" s="17" t="s">
        <v>51</v>
      </c>
      <c r="B30" s="33">
        <f t="shared" si="4"/>
        <v>2271158</v>
      </c>
      <c r="C30" s="33">
        <v>272372</v>
      </c>
      <c r="D30" s="33">
        <v>218081</v>
      </c>
      <c r="E30" s="33">
        <v>101957</v>
      </c>
      <c r="F30" s="33">
        <v>659141</v>
      </c>
      <c r="G30" s="33">
        <v>196918</v>
      </c>
      <c r="H30" s="33">
        <v>139483</v>
      </c>
      <c r="I30" s="34">
        <v>76471</v>
      </c>
      <c r="J30" s="33">
        <v>131292</v>
      </c>
      <c r="K30" s="33">
        <v>56543</v>
      </c>
      <c r="L30" s="33">
        <v>261643</v>
      </c>
      <c r="M30" s="33">
        <v>82600</v>
      </c>
      <c r="N30" s="33">
        <v>74657</v>
      </c>
      <c r="Q30" s="43">
        <f t="shared" si="3"/>
        <v>0.005080719818161988</v>
      </c>
    </row>
    <row r="31" spans="1:17" s="2" customFormat="1" ht="22.5">
      <c r="A31" s="15" t="s">
        <v>52</v>
      </c>
      <c r="B31" s="16">
        <f>SUM(C31:N31)</f>
        <v>16747677</v>
      </c>
      <c r="C31" s="16">
        <f>SUM(C32:C38)</f>
        <v>1545114</v>
      </c>
      <c r="D31" s="16">
        <f aca="true" t="shared" si="9" ref="D31:N31">SUM(D32:D38)</f>
        <v>2498856</v>
      </c>
      <c r="E31" s="16">
        <f t="shared" si="9"/>
        <v>1349587</v>
      </c>
      <c r="F31" s="16">
        <f t="shared" si="9"/>
        <v>1146601</v>
      </c>
      <c r="G31" s="16">
        <f t="shared" si="9"/>
        <v>1024084</v>
      </c>
      <c r="H31" s="16">
        <f t="shared" si="9"/>
        <v>1522912</v>
      </c>
      <c r="I31" s="16">
        <f t="shared" si="9"/>
        <v>715546</v>
      </c>
      <c r="J31" s="16">
        <f t="shared" si="9"/>
        <v>1692510</v>
      </c>
      <c r="K31" s="16">
        <f t="shared" si="9"/>
        <v>1128639</v>
      </c>
      <c r="L31" s="16">
        <f t="shared" si="9"/>
        <v>1327939</v>
      </c>
      <c r="M31" s="16">
        <f t="shared" si="9"/>
        <v>1466514</v>
      </c>
      <c r="N31" s="16">
        <f t="shared" si="9"/>
        <v>1329375</v>
      </c>
      <c r="O31" s="1"/>
      <c r="Q31" s="43">
        <f t="shared" si="3"/>
        <v>0.0374655811890127</v>
      </c>
    </row>
    <row r="32" spans="1:17" s="2" customFormat="1" ht="15">
      <c r="A32" s="17" t="s">
        <v>53</v>
      </c>
      <c r="B32" s="33">
        <f t="shared" si="4"/>
        <v>729818</v>
      </c>
      <c r="C32" s="33">
        <v>55483</v>
      </c>
      <c r="D32" s="33">
        <v>68485</v>
      </c>
      <c r="E32" s="33">
        <v>43485</v>
      </c>
      <c r="F32" s="33">
        <v>43485</v>
      </c>
      <c r="G32" s="33">
        <v>48985</v>
      </c>
      <c r="H32" s="33">
        <v>69985</v>
      </c>
      <c r="I32" s="33">
        <v>68485</v>
      </c>
      <c r="J32" s="33">
        <v>55485</v>
      </c>
      <c r="K32" s="33">
        <v>56485</v>
      </c>
      <c r="L32" s="33">
        <v>68485</v>
      </c>
      <c r="M32" s="33">
        <v>69485</v>
      </c>
      <c r="N32" s="33">
        <v>81485</v>
      </c>
      <c r="Q32" s="43">
        <f t="shared" si="3"/>
        <v>0.001632647652101415</v>
      </c>
    </row>
    <row r="33" spans="1:17" s="2" customFormat="1" ht="22.5">
      <c r="A33" s="17" t="s">
        <v>54</v>
      </c>
      <c r="B33" s="33">
        <f t="shared" si="4"/>
        <v>3182934</v>
      </c>
      <c r="C33" s="33">
        <v>234577</v>
      </c>
      <c r="D33" s="33">
        <v>208225</v>
      </c>
      <c r="E33" s="33">
        <v>238223</v>
      </c>
      <c r="F33" s="33">
        <v>272234</v>
      </c>
      <c r="G33" s="33">
        <v>258169</v>
      </c>
      <c r="H33" s="33">
        <v>372943</v>
      </c>
      <c r="I33" s="33">
        <v>200005</v>
      </c>
      <c r="J33" s="33">
        <v>340622</v>
      </c>
      <c r="K33" s="33">
        <v>169826</v>
      </c>
      <c r="L33" s="33">
        <v>330522</v>
      </c>
      <c r="M33" s="33">
        <v>276411</v>
      </c>
      <c r="N33" s="33">
        <v>281177</v>
      </c>
      <c r="Q33" s="43">
        <f t="shared" si="3"/>
        <v>0.007120418682320477</v>
      </c>
    </row>
    <row r="34" spans="1:17" s="2" customFormat="1" ht="33.75">
      <c r="A34" s="17" t="s">
        <v>55</v>
      </c>
      <c r="B34" s="33">
        <f t="shared" si="4"/>
        <v>6563063</v>
      </c>
      <c r="C34" s="33">
        <v>897497</v>
      </c>
      <c r="D34" s="33">
        <v>1287245</v>
      </c>
      <c r="E34" s="33">
        <v>633328</v>
      </c>
      <c r="F34" s="33">
        <v>396312</v>
      </c>
      <c r="G34" s="33">
        <v>323340</v>
      </c>
      <c r="H34" s="33">
        <v>555831</v>
      </c>
      <c r="I34" s="33">
        <v>149113</v>
      </c>
      <c r="J34" s="33">
        <v>694421</v>
      </c>
      <c r="K34" s="33">
        <v>334654</v>
      </c>
      <c r="L34" s="33">
        <v>459101</v>
      </c>
      <c r="M34" s="33">
        <v>581852</v>
      </c>
      <c r="N34" s="33">
        <v>250369</v>
      </c>
      <c r="Q34" s="43">
        <f t="shared" si="3"/>
        <v>0.014681974680733649</v>
      </c>
    </row>
    <row r="35" spans="1:17" s="2" customFormat="1" ht="22.5">
      <c r="A35" s="17" t="s">
        <v>56</v>
      </c>
      <c r="B35" s="33">
        <f t="shared" si="4"/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Q35" s="43">
        <f t="shared" si="3"/>
        <v>0</v>
      </c>
    </row>
    <row r="36" spans="1:17" s="2" customFormat="1" ht="33.75">
      <c r="A36" s="17" t="s">
        <v>57</v>
      </c>
      <c r="B36" s="33">
        <f t="shared" si="4"/>
        <v>4429673</v>
      </c>
      <c r="C36" s="33">
        <v>202282</v>
      </c>
      <c r="D36" s="33">
        <v>784891</v>
      </c>
      <c r="E36" s="33">
        <v>249933</v>
      </c>
      <c r="F36" s="33">
        <v>284560</v>
      </c>
      <c r="G36" s="33">
        <v>243580</v>
      </c>
      <c r="H36" s="33">
        <v>374143</v>
      </c>
      <c r="I36" s="33">
        <v>145737</v>
      </c>
      <c r="J36" s="33">
        <v>451972</v>
      </c>
      <c r="K36" s="33">
        <v>417664</v>
      </c>
      <c r="L36" s="33">
        <v>319821</v>
      </c>
      <c r="M36" s="33">
        <v>388756</v>
      </c>
      <c r="N36" s="33">
        <v>566334</v>
      </c>
      <c r="Q36" s="43">
        <f t="shared" si="3"/>
        <v>0.009909450332859743</v>
      </c>
    </row>
    <row r="37" spans="1:17" s="2" customFormat="1" ht="33.75">
      <c r="A37" s="17" t="s">
        <v>58</v>
      </c>
      <c r="B37" s="33">
        <f t="shared" si="4"/>
        <v>1800119</v>
      </c>
      <c r="C37" s="33">
        <v>150009</v>
      </c>
      <c r="D37" s="33">
        <v>150010</v>
      </c>
      <c r="E37" s="33">
        <v>150010</v>
      </c>
      <c r="F37" s="33">
        <v>150010</v>
      </c>
      <c r="G37" s="33">
        <v>150010</v>
      </c>
      <c r="H37" s="33">
        <v>150010</v>
      </c>
      <c r="I37" s="33">
        <v>150010</v>
      </c>
      <c r="J37" s="33">
        <v>150010</v>
      </c>
      <c r="K37" s="33">
        <v>150010</v>
      </c>
      <c r="L37" s="33">
        <v>150010</v>
      </c>
      <c r="M37" s="33">
        <v>150010</v>
      </c>
      <c r="N37" s="33">
        <v>150010</v>
      </c>
      <c r="Q37" s="43">
        <f t="shared" si="3"/>
        <v>0.004026976669324609</v>
      </c>
    </row>
    <row r="38" spans="1:17" s="2" customFormat="1" ht="33.75">
      <c r="A38" s="17" t="s">
        <v>59</v>
      </c>
      <c r="B38" s="33">
        <f t="shared" si="4"/>
        <v>42070</v>
      </c>
      <c r="C38" s="33">
        <v>5266</v>
      </c>
      <c r="D38" s="33">
        <v>0</v>
      </c>
      <c r="E38" s="33">
        <v>34608</v>
      </c>
      <c r="F38" s="33">
        <v>0</v>
      </c>
      <c r="G38" s="33">
        <v>0</v>
      </c>
      <c r="H38" s="33">
        <v>0</v>
      </c>
      <c r="I38" s="33">
        <v>2196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Q38" s="43">
        <f t="shared" si="3"/>
        <v>9.411317167280957E-05</v>
      </c>
    </row>
    <row r="39" spans="1:17" s="2" customFormat="1" ht="22.5">
      <c r="A39" s="15" t="s">
        <v>60</v>
      </c>
      <c r="B39" s="16">
        <f t="shared" si="4"/>
        <v>18794573</v>
      </c>
      <c r="C39" s="16">
        <f>SUM(C40:C50)</f>
        <v>1257869</v>
      </c>
      <c r="D39" s="16">
        <f aca="true" t="shared" si="10" ref="D39:N39">SUM(D40:D50)</f>
        <v>1451774</v>
      </c>
      <c r="E39" s="16">
        <f t="shared" si="10"/>
        <v>1574611</v>
      </c>
      <c r="F39" s="16">
        <f t="shared" si="10"/>
        <v>2045672</v>
      </c>
      <c r="G39" s="16">
        <f t="shared" si="10"/>
        <v>1628733</v>
      </c>
      <c r="H39" s="16">
        <f t="shared" si="10"/>
        <v>1796536</v>
      </c>
      <c r="I39" s="16">
        <f t="shared" si="10"/>
        <v>1489118</v>
      </c>
      <c r="J39" s="16">
        <f t="shared" si="10"/>
        <v>1676548</v>
      </c>
      <c r="K39" s="16">
        <f t="shared" si="10"/>
        <v>1423407</v>
      </c>
      <c r="L39" s="16">
        <f t="shared" si="10"/>
        <v>1501012</v>
      </c>
      <c r="M39" s="16">
        <f t="shared" si="10"/>
        <v>1586411</v>
      </c>
      <c r="N39" s="16">
        <f t="shared" si="10"/>
        <v>1362882</v>
      </c>
      <c r="Q39" s="43">
        <f t="shared" si="3"/>
        <v>0.04204461315108513</v>
      </c>
    </row>
    <row r="40" spans="1:17" s="2" customFormat="1" ht="22.5">
      <c r="A40" s="17" t="s">
        <v>61</v>
      </c>
      <c r="B40" s="33">
        <f t="shared" si="4"/>
        <v>491693</v>
      </c>
      <c r="C40" s="33">
        <v>9058</v>
      </c>
      <c r="D40" s="33">
        <v>32085</v>
      </c>
      <c r="E40" s="33">
        <v>38986</v>
      </c>
      <c r="F40" s="33">
        <v>104372</v>
      </c>
      <c r="G40" s="33">
        <v>22421</v>
      </c>
      <c r="H40" s="33">
        <v>24368</v>
      </c>
      <c r="I40" s="33">
        <v>14671</v>
      </c>
      <c r="J40" s="33">
        <v>96448</v>
      </c>
      <c r="K40" s="33">
        <v>72889</v>
      </c>
      <c r="L40" s="33">
        <v>25545</v>
      </c>
      <c r="M40" s="33">
        <v>36418</v>
      </c>
      <c r="N40" s="33">
        <v>14432</v>
      </c>
      <c r="Q40" s="43">
        <f t="shared" si="3"/>
        <v>0.001099947414293291</v>
      </c>
    </row>
    <row r="41" spans="1:17" s="2" customFormat="1" ht="22.5">
      <c r="A41" s="17" t="s">
        <v>62</v>
      </c>
      <c r="B41" s="33">
        <f t="shared" si="4"/>
        <v>6892596</v>
      </c>
      <c r="C41" s="33">
        <v>319328</v>
      </c>
      <c r="D41" s="33">
        <v>481986</v>
      </c>
      <c r="E41" s="33">
        <v>600025</v>
      </c>
      <c r="F41" s="33">
        <v>979380</v>
      </c>
      <c r="G41" s="33">
        <v>644473</v>
      </c>
      <c r="H41" s="33">
        <v>809836</v>
      </c>
      <c r="I41" s="33">
        <v>507969</v>
      </c>
      <c r="J41" s="33">
        <v>619924</v>
      </c>
      <c r="K41" s="33">
        <v>416002</v>
      </c>
      <c r="L41" s="33">
        <v>522953</v>
      </c>
      <c r="M41" s="33">
        <v>572405</v>
      </c>
      <c r="N41" s="33">
        <v>418315</v>
      </c>
      <c r="Q41" s="43">
        <f t="shared" si="3"/>
        <v>0.015419160223896377</v>
      </c>
    </row>
    <row r="42" spans="1:17" s="2" customFormat="1" ht="45">
      <c r="A42" s="17" t="s">
        <v>63</v>
      </c>
      <c r="B42" s="33">
        <f t="shared" si="4"/>
        <v>2500000</v>
      </c>
      <c r="C42" s="33">
        <v>208337</v>
      </c>
      <c r="D42" s="33">
        <v>208333</v>
      </c>
      <c r="E42" s="33">
        <v>208333</v>
      </c>
      <c r="F42" s="33">
        <v>208333</v>
      </c>
      <c r="G42" s="33">
        <v>208333</v>
      </c>
      <c r="H42" s="33">
        <v>208333</v>
      </c>
      <c r="I42" s="33">
        <v>208333</v>
      </c>
      <c r="J42" s="33">
        <v>208333</v>
      </c>
      <c r="K42" s="33">
        <v>208333</v>
      </c>
      <c r="L42" s="33">
        <v>208333</v>
      </c>
      <c r="M42" s="33">
        <v>208333</v>
      </c>
      <c r="N42" s="33">
        <v>208333</v>
      </c>
      <c r="Q42" s="43">
        <f t="shared" si="3"/>
        <v>0.005592653415308389</v>
      </c>
    </row>
    <row r="43" spans="1:17" s="2" customFormat="1" ht="22.5">
      <c r="A43" s="17" t="s">
        <v>64</v>
      </c>
      <c r="B43" s="33">
        <f t="shared" si="4"/>
        <v>8090398</v>
      </c>
      <c r="C43" s="33">
        <v>674198</v>
      </c>
      <c r="D43" s="33">
        <v>674200</v>
      </c>
      <c r="E43" s="33">
        <v>674200</v>
      </c>
      <c r="F43" s="33">
        <v>674200</v>
      </c>
      <c r="G43" s="33">
        <v>674200</v>
      </c>
      <c r="H43" s="33">
        <v>674200</v>
      </c>
      <c r="I43" s="33">
        <v>674200</v>
      </c>
      <c r="J43" s="33">
        <v>674200</v>
      </c>
      <c r="K43" s="33">
        <v>674200</v>
      </c>
      <c r="L43" s="33">
        <v>674200</v>
      </c>
      <c r="M43" s="33">
        <v>674200</v>
      </c>
      <c r="N43" s="33">
        <v>674200</v>
      </c>
      <c r="Q43" s="43">
        <f t="shared" si="3"/>
        <v>0.018098716802361664</v>
      </c>
    </row>
    <row r="44" spans="1:17" s="2" customFormat="1" ht="22.5">
      <c r="A44" s="17" t="s">
        <v>65</v>
      </c>
      <c r="B44" s="33">
        <f t="shared" si="4"/>
        <v>1800</v>
      </c>
      <c r="C44" s="33">
        <v>150</v>
      </c>
      <c r="D44" s="33">
        <v>150</v>
      </c>
      <c r="E44" s="33">
        <v>150</v>
      </c>
      <c r="F44" s="33">
        <v>150</v>
      </c>
      <c r="G44" s="33">
        <v>150</v>
      </c>
      <c r="H44" s="33">
        <v>150</v>
      </c>
      <c r="I44" s="33">
        <v>150</v>
      </c>
      <c r="J44" s="33">
        <v>150</v>
      </c>
      <c r="K44" s="33">
        <v>150</v>
      </c>
      <c r="L44" s="33">
        <v>150</v>
      </c>
      <c r="M44" s="33">
        <v>150</v>
      </c>
      <c r="N44" s="33">
        <v>150</v>
      </c>
      <c r="Q44" s="43">
        <f t="shared" si="3"/>
        <v>4.0267104590220405E-06</v>
      </c>
    </row>
    <row r="45" spans="1:17" s="2" customFormat="1" ht="22.5">
      <c r="A45" s="17" t="s">
        <v>66</v>
      </c>
      <c r="B45" s="33">
        <f t="shared" si="4"/>
        <v>1800</v>
      </c>
      <c r="C45" s="33">
        <v>150</v>
      </c>
      <c r="D45" s="33">
        <v>150</v>
      </c>
      <c r="E45" s="33">
        <v>150</v>
      </c>
      <c r="F45" s="33">
        <v>150</v>
      </c>
      <c r="G45" s="33">
        <v>150</v>
      </c>
      <c r="H45" s="33">
        <v>150</v>
      </c>
      <c r="I45" s="33">
        <v>150</v>
      </c>
      <c r="J45" s="33">
        <v>150</v>
      </c>
      <c r="K45" s="33">
        <v>150</v>
      </c>
      <c r="L45" s="33">
        <v>150</v>
      </c>
      <c r="M45" s="33">
        <v>150</v>
      </c>
      <c r="N45" s="33">
        <v>150</v>
      </c>
      <c r="Q45" s="43">
        <f t="shared" si="3"/>
        <v>4.0267104590220405E-06</v>
      </c>
    </row>
    <row r="46" spans="1:17" s="2" customFormat="1" ht="22.5">
      <c r="A46" s="17" t="s">
        <v>67</v>
      </c>
      <c r="B46" s="33">
        <f t="shared" si="4"/>
        <v>316850</v>
      </c>
      <c r="C46" s="33">
        <v>7262</v>
      </c>
      <c r="D46" s="33">
        <v>15484</v>
      </c>
      <c r="E46" s="33">
        <v>10981</v>
      </c>
      <c r="F46" s="33">
        <v>38501</v>
      </c>
      <c r="G46" s="33">
        <v>35620</v>
      </c>
      <c r="H46" s="33">
        <v>34113</v>
      </c>
      <c r="I46" s="33">
        <v>40259</v>
      </c>
      <c r="J46" s="33">
        <v>35957</v>
      </c>
      <c r="K46" s="33">
        <v>9896</v>
      </c>
      <c r="L46" s="33">
        <v>27894</v>
      </c>
      <c r="M46" s="33">
        <v>52968</v>
      </c>
      <c r="N46" s="33">
        <v>7915</v>
      </c>
      <c r="Q46" s="43">
        <f t="shared" si="3"/>
        <v>0.0007088128938561852</v>
      </c>
    </row>
    <row r="47" spans="1:17" s="2" customFormat="1" ht="22.5">
      <c r="A47" s="17" t="s">
        <v>68</v>
      </c>
      <c r="B47" s="33">
        <f t="shared" si="4"/>
        <v>26800</v>
      </c>
      <c r="C47" s="33">
        <v>0</v>
      </c>
      <c r="D47" s="33">
        <v>0</v>
      </c>
      <c r="E47" s="33">
        <v>2400</v>
      </c>
      <c r="F47" s="33">
        <v>1200</v>
      </c>
      <c r="G47" s="33">
        <v>4000</v>
      </c>
      <c r="H47" s="33">
        <v>6000</v>
      </c>
      <c r="I47" s="33">
        <v>4000</v>
      </c>
      <c r="J47" s="33">
        <v>2000</v>
      </c>
      <c r="K47" s="33">
        <v>2400</v>
      </c>
      <c r="L47" s="33">
        <v>2400</v>
      </c>
      <c r="M47" s="33">
        <v>2400</v>
      </c>
      <c r="N47" s="33">
        <v>0</v>
      </c>
      <c r="Q47" s="43">
        <f t="shared" si="3"/>
        <v>5.995324461210593E-05</v>
      </c>
    </row>
    <row r="48" spans="1:17" s="2" customFormat="1" ht="15">
      <c r="A48" s="17" t="s">
        <v>69</v>
      </c>
      <c r="B48" s="33">
        <f t="shared" si="4"/>
        <v>324772</v>
      </c>
      <c r="C48" s="33">
        <v>27064</v>
      </c>
      <c r="D48" s="33">
        <v>27064</v>
      </c>
      <c r="E48" s="33">
        <v>27064</v>
      </c>
      <c r="F48" s="33">
        <v>27064</v>
      </c>
      <c r="G48" s="33">
        <v>27064</v>
      </c>
      <c r="H48" s="33">
        <v>27064</v>
      </c>
      <c r="I48" s="33">
        <v>27064</v>
      </c>
      <c r="J48" s="33">
        <v>27064</v>
      </c>
      <c r="K48" s="33">
        <v>27065</v>
      </c>
      <c r="L48" s="33">
        <v>27065</v>
      </c>
      <c r="M48" s="33">
        <v>27065</v>
      </c>
      <c r="N48" s="33">
        <v>27065</v>
      </c>
      <c r="Q48" s="43">
        <f t="shared" si="3"/>
        <v>0.0007265348939986144</v>
      </c>
    </row>
    <row r="49" spans="1:17" s="2" customFormat="1" ht="33.75">
      <c r="A49" s="17" t="s">
        <v>70</v>
      </c>
      <c r="B49" s="33">
        <f t="shared" si="4"/>
        <v>146064</v>
      </c>
      <c r="C49" s="33">
        <v>12172</v>
      </c>
      <c r="D49" s="33">
        <v>12172</v>
      </c>
      <c r="E49" s="33">
        <v>12172</v>
      </c>
      <c r="F49" s="33">
        <v>12172</v>
      </c>
      <c r="G49" s="33">
        <v>12172</v>
      </c>
      <c r="H49" s="33">
        <v>12172</v>
      </c>
      <c r="I49" s="33">
        <v>12172</v>
      </c>
      <c r="J49" s="33">
        <v>12172</v>
      </c>
      <c r="K49" s="33">
        <v>12172</v>
      </c>
      <c r="L49" s="33">
        <v>12172</v>
      </c>
      <c r="M49" s="33">
        <v>12172</v>
      </c>
      <c r="N49" s="33">
        <v>12172</v>
      </c>
      <c r="Q49" s="43">
        <f t="shared" si="3"/>
        <v>0.0003267541313814418</v>
      </c>
    </row>
    <row r="50" spans="1:17" s="2" customFormat="1" ht="15">
      <c r="A50" s="20" t="s">
        <v>71</v>
      </c>
      <c r="B50" s="33">
        <f t="shared" si="4"/>
        <v>1800</v>
      </c>
      <c r="C50" s="33">
        <v>150</v>
      </c>
      <c r="D50" s="33">
        <v>150</v>
      </c>
      <c r="E50" s="33">
        <v>150</v>
      </c>
      <c r="F50" s="33">
        <v>150</v>
      </c>
      <c r="G50" s="33">
        <v>150</v>
      </c>
      <c r="H50" s="33">
        <v>150</v>
      </c>
      <c r="I50" s="33">
        <v>150</v>
      </c>
      <c r="J50" s="33">
        <v>150</v>
      </c>
      <c r="K50" s="33">
        <v>150</v>
      </c>
      <c r="L50" s="33">
        <v>150</v>
      </c>
      <c r="M50" s="33">
        <v>150</v>
      </c>
      <c r="N50" s="33">
        <v>150</v>
      </c>
      <c r="Q50" s="43">
        <f t="shared" si="3"/>
        <v>4.0267104590220405E-06</v>
      </c>
    </row>
    <row r="51" spans="1:17" s="2" customFormat="1" ht="39.75" customHeight="1">
      <c r="A51" s="29" t="s">
        <v>72</v>
      </c>
      <c r="B51" s="16">
        <f t="shared" si="4"/>
        <v>2565000</v>
      </c>
      <c r="C51" s="16">
        <v>152000</v>
      </c>
      <c r="D51" s="16">
        <v>198000</v>
      </c>
      <c r="E51" s="16">
        <v>460000</v>
      </c>
      <c r="F51" s="16">
        <v>270000</v>
      </c>
      <c r="G51" s="16">
        <v>300000</v>
      </c>
      <c r="H51" s="16">
        <v>220000</v>
      </c>
      <c r="I51" s="16">
        <v>215000</v>
      </c>
      <c r="J51" s="16">
        <v>150000</v>
      </c>
      <c r="K51" s="16">
        <v>150000</v>
      </c>
      <c r="L51" s="16">
        <v>150000</v>
      </c>
      <c r="M51" s="16">
        <v>150000</v>
      </c>
      <c r="N51" s="16">
        <v>150000</v>
      </c>
      <c r="Q51" s="43">
        <f t="shared" si="3"/>
        <v>0.005738062404106407</v>
      </c>
    </row>
    <row r="52" spans="1:17" s="2" customFormat="1" ht="22.5">
      <c r="A52" s="17" t="s">
        <v>73</v>
      </c>
      <c r="B52" s="33">
        <f t="shared" si="4"/>
        <v>2565000</v>
      </c>
      <c r="C52" s="33">
        <v>152000</v>
      </c>
      <c r="D52" s="33">
        <v>198000</v>
      </c>
      <c r="E52" s="33">
        <v>460000</v>
      </c>
      <c r="F52" s="33">
        <v>270000</v>
      </c>
      <c r="G52" s="33">
        <v>300000</v>
      </c>
      <c r="H52" s="33">
        <v>220000</v>
      </c>
      <c r="I52" s="33">
        <v>215000</v>
      </c>
      <c r="J52" s="33">
        <v>150000</v>
      </c>
      <c r="K52" s="33">
        <v>150000</v>
      </c>
      <c r="L52" s="33">
        <v>150000</v>
      </c>
      <c r="M52" s="33">
        <v>150000</v>
      </c>
      <c r="N52" s="33">
        <v>150000</v>
      </c>
      <c r="Q52" s="43">
        <f t="shared" si="3"/>
        <v>0.005738062404106407</v>
      </c>
    </row>
    <row r="53" spans="1:17" s="2" customFormat="1" ht="14.25" customHeight="1">
      <c r="A53" s="15" t="s">
        <v>3</v>
      </c>
      <c r="B53" s="21">
        <f t="shared" si="4"/>
        <v>1570642</v>
      </c>
      <c r="C53" s="21">
        <v>103428</v>
      </c>
      <c r="D53" s="21">
        <v>133443</v>
      </c>
      <c r="E53" s="21">
        <v>137754</v>
      </c>
      <c r="F53" s="21">
        <v>216059</v>
      </c>
      <c r="G53" s="21">
        <v>190783</v>
      </c>
      <c r="H53" s="21">
        <v>163636</v>
      </c>
      <c r="I53" s="21">
        <v>60315</v>
      </c>
      <c r="J53" s="21">
        <v>99980</v>
      </c>
      <c r="K53" s="21">
        <v>82885</v>
      </c>
      <c r="L53" s="21">
        <v>161464</v>
      </c>
      <c r="M53" s="21">
        <v>117562</v>
      </c>
      <c r="N53" s="21">
        <v>103333</v>
      </c>
      <c r="Q53" s="43">
        <f t="shared" si="3"/>
        <v>0.0035136225382107196</v>
      </c>
    </row>
    <row r="54" spans="1:17" s="2" customFormat="1" ht="15">
      <c r="A54" s="17" t="s">
        <v>74</v>
      </c>
      <c r="B54" s="33">
        <f t="shared" si="4"/>
        <v>1570642</v>
      </c>
      <c r="C54" s="33">
        <v>103428</v>
      </c>
      <c r="D54" s="33">
        <v>133443</v>
      </c>
      <c r="E54" s="33">
        <v>137754</v>
      </c>
      <c r="F54" s="33">
        <v>216059</v>
      </c>
      <c r="G54" s="33">
        <v>190783</v>
      </c>
      <c r="H54" s="33">
        <v>163636</v>
      </c>
      <c r="I54" s="33">
        <v>60315</v>
      </c>
      <c r="J54" s="33">
        <v>99980</v>
      </c>
      <c r="K54" s="33">
        <v>82885</v>
      </c>
      <c r="L54" s="33">
        <v>161464</v>
      </c>
      <c r="M54" s="33">
        <v>117562</v>
      </c>
      <c r="N54" s="33">
        <v>103333</v>
      </c>
      <c r="Q54" s="43">
        <f t="shared" si="3"/>
        <v>0.0035136225382107196</v>
      </c>
    </row>
    <row r="55" spans="1:18" s="1" customFormat="1" ht="15">
      <c r="A55" s="46" t="s">
        <v>4</v>
      </c>
      <c r="B55" s="48">
        <f>SUM(B56)</f>
        <v>779540.35</v>
      </c>
      <c r="C55" s="48">
        <f>SUM(C56)</f>
        <v>65434.35</v>
      </c>
      <c r="D55" s="48">
        <f aca="true" t="shared" si="11" ref="D55:N55">SUM(D56)</f>
        <v>65030</v>
      </c>
      <c r="E55" s="48">
        <f t="shared" si="11"/>
        <v>64770</v>
      </c>
      <c r="F55" s="48">
        <f t="shared" si="11"/>
        <v>64550</v>
      </c>
      <c r="G55" s="48">
        <f t="shared" si="11"/>
        <v>65150</v>
      </c>
      <c r="H55" s="48">
        <f t="shared" si="11"/>
        <v>64709</v>
      </c>
      <c r="I55" s="48">
        <f t="shared" si="11"/>
        <v>64556</v>
      </c>
      <c r="J55" s="48">
        <f t="shared" si="11"/>
        <v>64355</v>
      </c>
      <c r="K55" s="48">
        <f t="shared" si="11"/>
        <v>65170</v>
      </c>
      <c r="L55" s="48">
        <f t="shared" si="11"/>
        <v>64876</v>
      </c>
      <c r="M55" s="48">
        <f t="shared" si="11"/>
        <v>65220</v>
      </c>
      <c r="N55" s="48">
        <f t="shared" si="11"/>
        <v>65720</v>
      </c>
      <c r="Q55" s="43">
        <f>B55/$P$6</f>
        <v>0.004648808221902837</v>
      </c>
      <c r="R55" s="43">
        <f>B55/$B$5</f>
        <v>0.0017438796003192787</v>
      </c>
    </row>
    <row r="56" spans="1:17" s="1" customFormat="1" ht="15">
      <c r="A56" s="15" t="s">
        <v>4</v>
      </c>
      <c r="B56" s="21">
        <f>SUM(B57:B65)</f>
        <v>779540.35</v>
      </c>
      <c r="C56" s="21">
        <f aca="true" t="shared" si="12" ref="C56:N56">SUM(C57:C65)</f>
        <v>65434.35</v>
      </c>
      <c r="D56" s="21">
        <f t="shared" si="12"/>
        <v>65030</v>
      </c>
      <c r="E56" s="21">
        <f t="shared" si="12"/>
        <v>64770</v>
      </c>
      <c r="F56" s="21">
        <f t="shared" si="12"/>
        <v>64550</v>
      </c>
      <c r="G56" s="21">
        <f t="shared" si="12"/>
        <v>65150</v>
      </c>
      <c r="H56" s="21">
        <f t="shared" si="12"/>
        <v>64709</v>
      </c>
      <c r="I56" s="21">
        <f t="shared" si="12"/>
        <v>64556</v>
      </c>
      <c r="J56" s="21">
        <f t="shared" si="12"/>
        <v>64355</v>
      </c>
      <c r="K56" s="21">
        <f t="shared" si="12"/>
        <v>65170</v>
      </c>
      <c r="L56" s="21">
        <f t="shared" si="12"/>
        <v>64876</v>
      </c>
      <c r="M56" s="21">
        <f t="shared" si="12"/>
        <v>65220</v>
      </c>
      <c r="N56" s="21">
        <f t="shared" si="12"/>
        <v>65720</v>
      </c>
      <c r="Q56" s="43">
        <f t="shared" si="3"/>
        <v>0.0017438796003192787</v>
      </c>
    </row>
    <row r="57" spans="1:17" s="2" customFormat="1" ht="22.5">
      <c r="A57" s="17" t="s">
        <v>75</v>
      </c>
      <c r="B57" s="33">
        <f t="shared" si="4"/>
        <v>18372</v>
      </c>
      <c r="C57" s="33">
        <v>1531</v>
      </c>
      <c r="D57" s="33">
        <v>1531</v>
      </c>
      <c r="E57" s="33">
        <v>1531</v>
      </c>
      <c r="F57" s="33">
        <v>1531</v>
      </c>
      <c r="G57" s="33">
        <v>1531</v>
      </c>
      <c r="H57" s="33">
        <v>1531</v>
      </c>
      <c r="I57" s="33">
        <v>1531</v>
      </c>
      <c r="J57" s="33">
        <v>1531</v>
      </c>
      <c r="K57" s="33">
        <v>1531</v>
      </c>
      <c r="L57" s="33">
        <v>1531</v>
      </c>
      <c r="M57" s="33">
        <v>1531</v>
      </c>
      <c r="N57" s="33">
        <v>1531</v>
      </c>
      <c r="Q57" s="43">
        <f t="shared" si="3"/>
        <v>4.109929141841829E-05</v>
      </c>
    </row>
    <row r="58" spans="1:17" s="2" customFormat="1" ht="22.5">
      <c r="A58" s="17" t="s">
        <v>76</v>
      </c>
      <c r="B58" s="33">
        <f t="shared" si="4"/>
        <v>12506</v>
      </c>
      <c r="C58" s="33">
        <v>1520</v>
      </c>
      <c r="D58" s="33">
        <v>1110</v>
      </c>
      <c r="E58" s="33">
        <v>850</v>
      </c>
      <c r="F58" s="33">
        <v>630</v>
      </c>
      <c r="G58" s="33">
        <v>1230</v>
      </c>
      <c r="H58" s="33">
        <v>789</v>
      </c>
      <c r="I58" s="33">
        <v>636</v>
      </c>
      <c r="J58" s="33">
        <v>435</v>
      </c>
      <c r="K58" s="33">
        <v>1250</v>
      </c>
      <c r="L58" s="33">
        <v>956</v>
      </c>
      <c r="M58" s="33">
        <v>1300</v>
      </c>
      <c r="N58" s="33">
        <v>1800</v>
      </c>
      <c r="Q58" s="43">
        <f t="shared" si="3"/>
        <v>2.7976689444738683E-05</v>
      </c>
    </row>
    <row r="59" spans="1:17" s="2" customFormat="1" ht="15">
      <c r="A59" s="17" t="s">
        <v>77</v>
      </c>
      <c r="B59" s="19">
        <f t="shared" si="4"/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Q59" s="43">
        <f t="shared" si="3"/>
        <v>0</v>
      </c>
    </row>
    <row r="60" spans="1:17" s="2" customFormat="1" ht="22.5">
      <c r="A60" s="40" t="s">
        <v>78</v>
      </c>
      <c r="B60" s="41">
        <f t="shared" si="4"/>
        <v>1800</v>
      </c>
      <c r="C60" s="41">
        <v>150</v>
      </c>
      <c r="D60" s="41">
        <v>150</v>
      </c>
      <c r="E60" s="41">
        <v>150</v>
      </c>
      <c r="F60" s="41">
        <v>150</v>
      </c>
      <c r="G60" s="41">
        <v>150</v>
      </c>
      <c r="H60" s="41">
        <v>150</v>
      </c>
      <c r="I60" s="41">
        <v>150</v>
      </c>
      <c r="J60" s="41">
        <v>150</v>
      </c>
      <c r="K60" s="41">
        <v>150</v>
      </c>
      <c r="L60" s="41">
        <v>150</v>
      </c>
      <c r="M60" s="41">
        <v>150</v>
      </c>
      <c r="N60" s="41">
        <v>150</v>
      </c>
      <c r="Q60" s="43">
        <f t="shared" si="3"/>
        <v>4.0267104590220405E-06</v>
      </c>
    </row>
    <row r="61" spans="1:17" s="2" customFormat="1" ht="56.25">
      <c r="A61" s="17" t="s">
        <v>114</v>
      </c>
      <c r="B61" s="33">
        <f t="shared" si="4"/>
        <v>1800</v>
      </c>
      <c r="C61" s="33">
        <v>150</v>
      </c>
      <c r="D61" s="33">
        <v>150</v>
      </c>
      <c r="E61" s="33">
        <v>150</v>
      </c>
      <c r="F61" s="33">
        <v>150</v>
      </c>
      <c r="G61" s="33">
        <v>150</v>
      </c>
      <c r="H61" s="33">
        <v>150</v>
      </c>
      <c r="I61" s="33">
        <v>150</v>
      </c>
      <c r="J61" s="33">
        <v>150</v>
      </c>
      <c r="K61" s="33">
        <v>150</v>
      </c>
      <c r="L61" s="33">
        <v>150</v>
      </c>
      <c r="M61" s="33">
        <v>150</v>
      </c>
      <c r="N61" s="33">
        <v>150</v>
      </c>
      <c r="Q61" s="43">
        <f t="shared" si="3"/>
        <v>4.0267104590220405E-06</v>
      </c>
    </row>
    <row r="62" spans="1:17" s="2" customFormat="1" ht="26.25" customHeight="1">
      <c r="A62" s="17" t="s">
        <v>80</v>
      </c>
      <c r="B62" s="33">
        <f t="shared" si="4"/>
        <v>741462.35</v>
      </c>
      <c r="C62" s="33">
        <v>61783.35</v>
      </c>
      <c r="D62" s="33">
        <v>61789</v>
      </c>
      <c r="E62" s="33">
        <v>61789</v>
      </c>
      <c r="F62" s="33">
        <v>61789</v>
      </c>
      <c r="G62" s="33">
        <v>61789</v>
      </c>
      <c r="H62" s="33">
        <v>61789</v>
      </c>
      <c r="I62" s="33">
        <v>61789</v>
      </c>
      <c r="J62" s="33">
        <v>61789</v>
      </c>
      <c r="K62" s="33">
        <v>61789</v>
      </c>
      <c r="L62" s="33">
        <v>61789</v>
      </c>
      <c r="M62" s="33">
        <v>61789</v>
      </c>
      <c r="N62" s="33">
        <v>61789</v>
      </c>
      <c r="Q62" s="43">
        <f t="shared" si="3"/>
        <v>0.0016586967776200336</v>
      </c>
    </row>
    <row r="63" spans="1:17" s="2" customFormat="1" ht="22.5">
      <c r="A63" s="17" t="s">
        <v>81</v>
      </c>
      <c r="B63" s="19">
        <f t="shared" si="4"/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Q63" s="43">
        <f t="shared" si="3"/>
        <v>0</v>
      </c>
    </row>
    <row r="64" spans="1:17" s="2" customFormat="1" ht="22.5">
      <c r="A64" s="40" t="s">
        <v>82</v>
      </c>
      <c r="B64" s="41">
        <f t="shared" si="4"/>
        <v>1800</v>
      </c>
      <c r="C64" s="41">
        <v>150</v>
      </c>
      <c r="D64" s="41">
        <v>150</v>
      </c>
      <c r="E64" s="41">
        <v>150</v>
      </c>
      <c r="F64" s="41">
        <v>150</v>
      </c>
      <c r="G64" s="41">
        <v>150</v>
      </c>
      <c r="H64" s="41">
        <v>150</v>
      </c>
      <c r="I64" s="41">
        <v>150</v>
      </c>
      <c r="J64" s="41">
        <v>150</v>
      </c>
      <c r="K64" s="41">
        <v>150</v>
      </c>
      <c r="L64" s="41">
        <v>150</v>
      </c>
      <c r="M64" s="41">
        <v>150</v>
      </c>
      <c r="N64" s="41">
        <v>150</v>
      </c>
      <c r="Q64" s="43">
        <f t="shared" si="3"/>
        <v>4.0267104590220405E-06</v>
      </c>
    </row>
    <row r="65" spans="1:17" s="1" customFormat="1" ht="15">
      <c r="A65" s="17" t="s">
        <v>83</v>
      </c>
      <c r="B65" s="33">
        <f t="shared" si="4"/>
        <v>1800</v>
      </c>
      <c r="C65" s="33">
        <v>150</v>
      </c>
      <c r="D65" s="33">
        <v>150</v>
      </c>
      <c r="E65" s="33">
        <v>150</v>
      </c>
      <c r="F65" s="33">
        <v>150</v>
      </c>
      <c r="G65" s="33">
        <v>150</v>
      </c>
      <c r="H65" s="33">
        <v>150</v>
      </c>
      <c r="I65" s="33">
        <v>150</v>
      </c>
      <c r="J65" s="33">
        <v>150</v>
      </c>
      <c r="K65" s="33">
        <v>150</v>
      </c>
      <c r="L65" s="33">
        <v>150</v>
      </c>
      <c r="M65" s="33">
        <v>150</v>
      </c>
      <c r="N65" s="33">
        <v>150</v>
      </c>
      <c r="Q65" s="43">
        <f t="shared" si="3"/>
        <v>4.0267104590220405E-06</v>
      </c>
    </row>
    <row r="66" spans="1:18" s="2" customFormat="1" ht="15">
      <c r="A66" s="46" t="s">
        <v>5</v>
      </c>
      <c r="B66" s="48">
        <f>SUM(C66:N66)</f>
        <v>17893222</v>
      </c>
      <c r="C66" s="48">
        <f>SUM(C67:C80)</f>
        <v>4414073</v>
      </c>
      <c r="D66" s="48">
        <f aca="true" t="shared" si="13" ref="D66:N66">SUM(D67:D80)</f>
        <v>2001828</v>
      </c>
      <c r="E66" s="48">
        <f t="shared" si="13"/>
        <v>1045254</v>
      </c>
      <c r="F66" s="48">
        <f t="shared" si="13"/>
        <v>455398</v>
      </c>
      <c r="G66" s="48">
        <f t="shared" si="13"/>
        <v>517102</v>
      </c>
      <c r="H66" s="48">
        <f t="shared" si="13"/>
        <v>721005</v>
      </c>
      <c r="I66" s="48">
        <f t="shared" si="13"/>
        <v>1184640</v>
      </c>
      <c r="J66" s="48">
        <f t="shared" si="13"/>
        <v>1977311</v>
      </c>
      <c r="K66" s="48">
        <f t="shared" si="13"/>
        <v>756452</v>
      </c>
      <c r="L66" s="48">
        <f t="shared" si="13"/>
        <v>1036830</v>
      </c>
      <c r="M66" s="48">
        <f t="shared" si="13"/>
        <v>1501329</v>
      </c>
      <c r="N66" s="48">
        <f t="shared" si="13"/>
        <v>2282000</v>
      </c>
      <c r="Q66" s="43">
        <f>B66/$P$6</f>
        <v>0.1067066734261193</v>
      </c>
      <c r="R66" s="43">
        <f>B66/$B$5</f>
        <v>0.04002823565166848</v>
      </c>
    </row>
    <row r="67" spans="1:17" s="2" customFormat="1" ht="15">
      <c r="A67" s="22" t="s">
        <v>84</v>
      </c>
      <c r="B67" s="33">
        <f t="shared" si="4"/>
        <v>0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Q67" s="43">
        <f t="shared" si="3"/>
        <v>0</v>
      </c>
    </row>
    <row r="68" spans="1:17" s="2" customFormat="1" ht="15">
      <c r="A68" s="22" t="s">
        <v>85</v>
      </c>
      <c r="B68" s="33">
        <f t="shared" si="4"/>
        <v>328711</v>
      </c>
      <c r="C68" s="33">
        <v>16877</v>
      </c>
      <c r="D68" s="33">
        <v>0</v>
      </c>
      <c r="E68" s="33">
        <v>1418</v>
      </c>
      <c r="F68" s="33">
        <v>31636</v>
      </c>
      <c r="G68" s="33">
        <v>8362</v>
      </c>
      <c r="H68" s="33">
        <v>25782</v>
      </c>
      <c r="I68" s="33">
        <v>8865</v>
      </c>
      <c r="J68" s="33">
        <v>21107</v>
      </c>
      <c r="K68" s="33">
        <v>12386</v>
      </c>
      <c r="L68" s="33">
        <v>163956</v>
      </c>
      <c r="M68" s="33">
        <v>17301</v>
      </c>
      <c r="N68" s="33">
        <v>21021</v>
      </c>
      <c r="Q68" s="43">
        <f t="shared" si="3"/>
        <v>0.0007353466787197744</v>
      </c>
    </row>
    <row r="69" spans="1:17" s="2" customFormat="1" ht="22.5">
      <c r="A69" s="17" t="s">
        <v>86</v>
      </c>
      <c r="B69" s="33">
        <f t="shared" si="4"/>
        <v>2286628</v>
      </c>
      <c r="C69" s="33">
        <v>126393</v>
      </c>
      <c r="D69" s="33">
        <v>182733</v>
      </c>
      <c r="E69" s="33">
        <v>215270</v>
      </c>
      <c r="F69" s="33">
        <v>259839</v>
      </c>
      <c r="G69" s="33">
        <v>338136</v>
      </c>
      <c r="H69" s="33">
        <v>323678</v>
      </c>
      <c r="I69" s="33">
        <v>129842</v>
      </c>
      <c r="J69" s="33">
        <v>462067</v>
      </c>
      <c r="K69" s="33">
        <v>65194</v>
      </c>
      <c r="L69" s="33">
        <v>56509</v>
      </c>
      <c r="M69" s="33">
        <v>55222</v>
      </c>
      <c r="N69" s="33">
        <v>71745</v>
      </c>
      <c r="Q69" s="43">
        <f t="shared" si="3"/>
        <v>0.005115327157495917</v>
      </c>
    </row>
    <row r="70" spans="1:17" s="2" customFormat="1" ht="15">
      <c r="A70" s="17" t="s">
        <v>87</v>
      </c>
      <c r="B70" s="33">
        <f t="shared" si="4"/>
        <v>450000</v>
      </c>
      <c r="C70" s="33">
        <v>37500</v>
      </c>
      <c r="D70" s="33">
        <v>37500</v>
      </c>
      <c r="E70" s="33">
        <v>37500</v>
      </c>
      <c r="F70" s="33">
        <v>37500</v>
      </c>
      <c r="G70" s="33">
        <v>37500</v>
      </c>
      <c r="H70" s="33">
        <v>37500</v>
      </c>
      <c r="I70" s="33">
        <v>37500</v>
      </c>
      <c r="J70" s="33">
        <v>37500</v>
      </c>
      <c r="K70" s="33">
        <v>37500</v>
      </c>
      <c r="L70" s="33">
        <v>37500</v>
      </c>
      <c r="M70" s="33">
        <v>37500</v>
      </c>
      <c r="N70" s="33">
        <v>37500</v>
      </c>
      <c r="Q70" s="43">
        <f t="shared" si="3"/>
        <v>0.00100667761475551</v>
      </c>
    </row>
    <row r="71" spans="1:17" s="2" customFormat="1" ht="15">
      <c r="A71" s="17" t="s">
        <v>88</v>
      </c>
      <c r="B71" s="33">
        <f aca="true" t="shared" si="14" ref="B71:B106">SUM(C71:N71)</f>
        <v>0</v>
      </c>
      <c r="C71" s="33">
        <v>0</v>
      </c>
      <c r="D71" s="33">
        <v>0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Q71" s="43">
        <f aca="true" t="shared" si="15" ref="Q71:Q106">B71/$B$5</f>
        <v>0</v>
      </c>
    </row>
    <row r="72" spans="1:17" s="2" customFormat="1" ht="15">
      <c r="A72" s="17" t="s">
        <v>89</v>
      </c>
      <c r="B72" s="33">
        <f t="shared" si="14"/>
        <v>1800</v>
      </c>
      <c r="C72" s="33">
        <v>150</v>
      </c>
      <c r="D72" s="33">
        <v>150</v>
      </c>
      <c r="E72" s="33">
        <v>150</v>
      </c>
      <c r="F72" s="33">
        <v>150</v>
      </c>
      <c r="G72" s="33">
        <v>150</v>
      </c>
      <c r="H72" s="33">
        <v>150</v>
      </c>
      <c r="I72" s="33">
        <v>150</v>
      </c>
      <c r="J72" s="33">
        <v>150</v>
      </c>
      <c r="K72" s="33">
        <v>150</v>
      </c>
      <c r="L72" s="33">
        <v>150</v>
      </c>
      <c r="M72" s="33">
        <v>150</v>
      </c>
      <c r="N72" s="33">
        <v>150</v>
      </c>
      <c r="Q72" s="43">
        <f t="shared" si="15"/>
        <v>4.0267104590220405E-06</v>
      </c>
    </row>
    <row r="73" spans="1:17" s="2" customFormat="1" ht="15">
      <c r="A73" s="17" t="s">
        <v>90</v>
      </c>
      <c r="B73" s="33">
        <f t="shared" si="14"/>
        <v>487570</v>
      </c>
      <c r="C73" s="33">
        <v>40629</v>
      </c>
      <c r="D73" s="33">
        <v>40631</v>
      </c>
      <c r="E73" s="33">
        <v>40631</v>
      </c>
      <c r="F73" s="33">
        <v>40631</v>
      </c>
      <c r="G73" s="33">
        <v>40631</v>
      </c>
      <c r="H73" s="33">
        <v>40631</v>
      </c>
      <c r="I73" s="33">
        <v>40631</v>
      </c>
      <c r="J73" s="33">
        <v>40631</v>
      </c>
      <c r="K73" s="33">
        <v>40631</v>
      </c>
      <c r="L73" s="33">
        <v>40631</v>
      </c>
      <c r="M73" s="33">
        <v>40631</v>
      </c>
      <c r="N73" s="33">
        <v>40631</v>
      </c>
      <c r="Q73" s="43">
        <f t="shared" si="15"/>
        <v>0.0010907240102807645</v>
      </c>
    </row>
    <row r="74" spans="1:17" s="2" customFormat="1" ht="22.5">
      <c r="A74" s="17" t="s">
        <v>91</v>
      </c>
      <c r="B74" s="33">
        <f t="shared" si="14"/>
        <v>1800</v>
      </c>
      <c r="C74" s="33">
        <v>150</v>
      </c>
      <c r="D74" s="33">
        <v>150</v>
      </c>
      <c r="E74" s="33">
        <v>150</v>
      </c>
      <c r="F74" s="33">
        <v>150</v>
      </c>
      <c r="G74" s="33">
        <v>150</v>
      </c>
      <c r="H74" s="33">
        <v>150</v>
      </c>
      <c r="I74" s="33">
        <v>150</v>
      </c>
      <c r="J74" s="33">
        <v>150</v>
      </c>
      <c r="K74" s="33">
        <v>150</v>
      </c>
      <c r="L74" s="33">
        <v>150</v>
      </c>
      <c r="M74" s="33">
        <v>150</v>
      </c>
      <c r="N74" s="33">
        <v>150</v>
      </c>
      <c r="Q74" s="43">
        <f t="shared" si="15"/>
        <v>4.0267104590220405E-06</v>
      </c>
    </row>
    <row r="75" spans="1:17" s="2" customFormat="1" ht="22.5">
      <c r="A75" s="17" t="s">
        <v>92</v>
      </c>
      <c r="B75" s="33">
        <f t="shared" si="14"/>
        <v>1800</v>
      </c>
      <c r="C75" s="33">
        <v>150</v>
      </c>
      <c r="D75" s="33">
        <v>150</v>
      </c>
      <c r="E75" s="33">
        <v>150</v>
      </c>
      <c r="F75" s="33">
        <v>150</v>
      </c>
      <c r="G75" s="33">
        <v>150</v>
      </c>
      <c r="H75" s="33">
        <v>150</v>
      </c>
      <c r="I75" s="33">
        <v>150</v>
      </c>
      <c r="J75" s="33">
        <v>150</v>
      </c>
      <c r="K75" s="33">
        <v>150</v>
      </c>
      <c r="L75" s="33">
        <v>150</v>
      </c>
      <c r="M75" s="33">
        <v>150</v>
      </c>
      <c r="N75" s="33">
        <v>150</v>
      </c>
      <c r="Q75" s="43">
        <f t="shared" si="15"/>
        <v>4.0267104590220405E-06</v>
      </c>
    </row>
    <row r="76" spans="1:17" s="2" customFormat="1" ht="15">
      <c r="A76" s="23" t="s">
        <v>93</v>
      </c>
      <c r="B76" s="33">
        <f t="shared" si="14"/>
        <v>68179</v>
      </c>
      <c r="C76" s="33">
        <v>396</v>
      </c>
      <c r="D76" s="33">
        <v>6314</v>
      </c>
      <c r="E76" s="33">
        <v>3279</v>
      </c>
      <c r="F76" s="33">
        <v>14077</v>
      </c>
      <c r="G76" s="33">
        <v>5898</v>
      </c>
      <c r="H76" s="33">
        <v>5558</v>
      </c>
      <c r="I76" s="33">
        <v>5856</v>
      </c>
      <c r="J76" s="33">
        <v>5568</v>
      </c>
      <c r="K76" s="33">
        <v>2182</v>
      </c>
      <c r="L76" s="33">
        <v>5938</v>
      </c>
      <c r="M76" s="33">
        <v>3728</v>
      </c>
      <c r="N76" s="33">
        <v>9385</v>
      </c>
      <c r="Q76" s="43">
        <f t="shared" si="15"/>
        <v>0.00015252060688092427</v>
      </c>
    </row>
    <row r="77" spans="1:17" s="2" customFormat="1" ht="15">
      <c r="A77" s="17" t="s">
        <v>94</v>
      </c>
      <c r="B77" s="33">
        <f t="shared" si="14"/>
        <v>64923</v>
      </c>
      <c r="C77" s="36">
        <v>5413</v>
      </c>
      <c r="D77" s="33">
        <v>5410</v>
      </c>
      <c r="E77" s="33">
        <v>5410</v>
      </c>
      <c r="F77" s="33">
        <v>5410</v>
      </c>
      <c r="G77" s="33">
        <v>5410</v>
      </c>
      <c r="H77" s="33">
        <v>5410</v>
      </c>
      <c r="I77" s="33">
        <v>5410</v>
      </c>
      <c r="J77" s="33">
        <v>5410</v>
      </c>
      <c r="K77" s="33">
        <v>5410</v>
      </c>
      <c r="L77" s="33">
        <v>5410</v>
      </c>
      <c r="M77" s="33">
        <v>5410</v>
      </c>
      <c r="N77" s="33">
        <v>5410</v>
      </c>
      <c r="Q77" s="43">
        <f t="shared" si="15"/>
        <v>0.0001452367350728266</v>
      </c>
    </row>
    <row r="78" spans="1:17" s="2" customFormat="1" ht="15">
      <c r="A78" s="17" t="s">
        <v>95</v>
      </c>
      <c r="B78" s="33">
        <f t="shared" si="14"/>
        <v>13508811</v>
      </c>
      <c r="C78" s="33">
        <v>4128665</v>
      </c>
      <c r="D78" s="33">
        <v>1671040</v>
      </c>
      <c r="E78" s="33">
        <v>683546</v>
      </c>
      <c r="F78" s="33">
        <v>8105</v>
      </c>
      <c r="G78" s="33">
        <v>22965</v>
      </c>
      <c r="H78" s="33">
        <v>224246</v>
      </c>
      <c r="I78" s="33">
        <v>898336</v>
      </c>
      <c r="J78" s="33">
        <v>1346828</v>
      </c>
      <c r="K78" s="33">
        <v>534949</v>
      </c>
      <c r="L78" s="33">
        <v>668686</v>
      </c>
      <c r="M78" s="33">
        <v>1283337</v>
      </c>
      <c r="N78" s="33">
        <v>2038108</v>
      </c>
      <c r="Q78" s="43">
        <f t="shared" si="15"/>
        <v>0.030220039190362213</v>
      </c>
    </row>
    <row r="79" spans="1:17" s="2" customFormat="1" ht="15">
      <c r="A79" s="17" t="s">
        <v>96</v>
      </c>
      <c r="B79" s="33">
        <f t="shared" si="14"/>
        <v>393000</v>
      </c>
      <c r="C79" s="33">
        <v>32750</v>
      </c>
      <c r="D79" s="33">
        <v>32750</v>
      </c>
      <c r="E79" s="33">
        <v>32750</v>
      </c>
      <c r="F79" s="33">
        <v>32750</v>
      </c>
      <c r="G79" s="33">
        <v>32750</v>
      </c>
      <c r="H79" s="33">
        <v>32750</v>
      </c>
      <c r="I79" s="33">
        <v>32750</v>
      </c>
      <c r="J79" s="33">
        <v>32750</v>
      </c>
      <c r="K79" s="33">
        <v>32750</v>
      </c>
      <c r="L79" s="33">
        <v>32750</v>
      </c>
      <c r="M79" s="33">
        <v>32750</v>
      </c>
      <c r="N79" s="33">
        <v>32750</v>
      </c>
      <c r="Q79" s="43">
        <f t="shared" si="15"/>
        <v>0.0008791651168864788</v>
      </c>
    </row>
    <row r="80" spans="1:17" s="2" customFormat="1" ht="22.5">
      <c r="A80" s="17" t="s">
        <v>97</v>
      </c>
      <c r="B80" s="33">
        <f t="shared" si="14"/>
        <v>300000</v>
      </c>
      <c r="C80" s="33">
        <v>25000</v>
      </c>
      <c r="D80" s="33">
        <v>25000</v>
      </c>
      <c r="E80" s="33">
        <v>25000</v>
      </c>
      <c r="F80" s="33">
        <v>25000</v>
      </c>
      <c r="G80" s="33">
        <v>25000</v>
      </c>
      <c r="H80" s="33">
        <v>25000</v>
      </c>
      <c r="I80" s="33">
        <v>25000</v>
      </c>
      <c r="J80" s="33">
        <v>25000</v>
      </c>
      <c r="K80" s="33">
        <v>25000</v>
      </c>
      <c r="L80" s="33">
        <v>25000</v>
      </c>
      <c r="M80" s="33">
        <v>25000</v>
      </c>
      <c r="N80" s="33">
        <v>25000</v>
      </c>
      <c r="Q80" s="43">
        <f t="shared" si="15"/>
        <v>0.0006711184098370067</v>
      </c>
    </row>
    <row r="81" spans="1:18" s="2" customFormat="1" ht="45">
      <c r="A81" s="46" t="s">
        <v>79</v>
      </c>
      <c r="B81" s="48">
        <f>SUM(C81:N81)</f>
        <v>2658780.65</v>
      </c>
      <c r="C81" s="48">
        <v>221565.05</v>
      </c>
      <c r="D81" s="48">
        <v>221565.05</v>
      </c>
      <c r="E81" s="48">
        <v>221565.05</v>
      </c>
      <c r="F81" s="48">
        <v>221565.05</v>
      </c>
      <c r="G81" s="48">
        <v>221565.05</v>
      </c>
      <c r="H81" s="48">
        <v>221565.05</v>
      </c>
      <c r="I81" s="48">
        <v>221565.05</v>
      </c>
      <c r="J81" s="48">
        <v>221565.05</v>
      </c>
      <c r="K81" s="48">
        <v>221565.05</v>
      </c>
      <c r="L81" s="48">
        <v>221565.05</v>
      </c>
      <c r="M81" s="48">
        <v>221565.05</v>
      </c>
      <c r="N81" s="48">
        <v>221565.1</v>
      </c>
      <c r="Q81" s="43">
        <f t="shared" si="15"/>
        <v>0.005947855473111343</v>
      </c>
      <c r="R81" s="43">
        <f>B81/$B$5</f>
        <v>0.005947855473111343</v>
      </c>
    </row>
    <row r="82" spans="1:18" s="2" customFormat="1" ht="33.75">
      <c r="A82" s="46" t="s">
        <v>6</v>
      </c>
      <c r="B82" s="48">
        <f t="shared" si="14"/>
        <v>276670162</v>
      </c>
      <c r="C82" s="48">
        <f>C83+C91+C97</f>
        <v>23055845</v>
      </c>
      <c r="D82" s="48">
        <f aca="true" t="shared" si="16" ref="D82:N82">D83+D91+D97</f>
        <v>23055847</v>
      </c>
      <c r="E82" s="48">
        <f t="shared" si="16"/>
        <v>23055847</v>
      </c>
      <c r="F82" s="48">
        <f t="shared" si="16"/>
        <v>23055847</v>
      </c>
      <c r="G82" s="48">
        <f t="shared" si="16"/>
        <v>23055847</v>
      </c>
      <c r="H82" s="48">
        <f t="shared" si="16"/>
        <v>23055847</v>
      </c>
      <c r="I82" s="48">
        <f t="shared" si="16"/>
        <v>23055847</v>
      </c>
      <c r="J82" s="48">
        <f t="shared" si="16"/>
        <v>23055847</v>
      </c>
      <c r="K82" s="48">
        <f t="shared" si="16"/>
        <v>23055847</v>
      </c>
      <c r="L82" s="48">
        <f t="shared" si="16"/>
        <v>23055847</v>
      </c>
      <c r="M82" s="48">
        <f t="shared" si="16"/>
        <v>23055847</v>
      </c>
      <c r="N82" s="48">
        <f t="shared" si="16"/>
        <v>23055847</v>
      </c>
      <c r="Q82" s="43">
        <f t="shared" si="15"/>
        <v>0.6189281305692901</v>
      </c>
      <c r="R82" s="43">
        <f>B82/$B$5</f>
        <v>0.6189281305692901</v>
      </c>
    </row>
    <row r="83" spans="1:18" s="2" customFormat="1" ht="15">
      <c r="A83" s="14" t="s">
        <v>98</v>
      </c>
      <c r="B83" s="35">
        <f t="shared" si="14"/>
        <v>140423704</v>
      </c>
      <c r="C83" s="35">
        <f>SUM(C84:C90)</f>
        <v>11701979</v>
      </c>
      <c r="D83" s="35">
        <f aca="true" t="shared" si="17" ref="D83:N83">SUM(D84:D90)</f>
        <v>11701975</v>
      </c>
      <c r="E83" s="35">
        <f t="shared" si="17"/>
        <v>11701975</v>
      </c>
      <c r="F83" s="35">
        <f t="shared" si="17"/>
        <v>11701975</v>
      </c>
      <c r="G83" s="35">
        <f t="shared" si="17"/>
        <v>11701975</v>
      </c>
      <c r="H83" s="35">
        <f t="shared" si="17"/>
        <v>11701975</v>
      </c>
      <c r="I83" s="35">
        <f t="shared" si="17"/>
        <v>11701975</v>
      </c>
      <c r="J83" s="35">
        <f t="shared" si="17"/>
        <v>11701975</v>
      </c>
      <c r="K83" s="35">
        <f t="shared" si="17"/>
        <v>11701975</v>
      </c>
      <c r="L83" s="35">
        <f t="shared" si="17"/>
        <v>11701975</v>
      </c>
      <c r="M83" s="35">
        <f t="shared" si="17"/>
        <v>11701975</v>
      </c>
      <c r="N83" s="35">
        <f t="shared" si="17"/>
        <v>11701975</v>
      </c>
      <c r="Q83" s="43">
        <f t="shared" si="15"/>
        <v>0.3141364431063417</v>
      </c>
      <c r="R83" s="43">
        <f>B83/$B$5</f>
        <v>0.3141364431063417</v>
      </c>
    </row>
    <row r="84" spans="1:17" s="2" customFormat="1" ht="15">
      <c r="A84" s="31" t="s">
        <v>7</v>
      </c>
      <c r="B84" s="33">
        <f t="shared" si="14"/>
        <v>92496436</v>
      </c>
      <c r="C84" s="33">
        <v>7708040</v>
      </c>
      <c r="D84" s="33">
        <v>7708036</v>
      </c>
      <c r="E84" s="33">
        <v>7708036</v>
      </c>
      <c r="F84" s="33">
        <v>7708036</v>
      </c>
      <c r="G84" s="33">
        <v>7708036</v>
      </c>
      <c r="H84" s="33">
        <v>7708036</v>
      </c>
      <c r="I84" s="33">
        <v>7708036</v>
      </c>
      <c r="J84" s="33">
        <v>7708036</v>
      </c>
      <c r="K84" s="33">
        <v>7708036</v>
      </c>
      <c r="L84" s="33">
        <v>7708036</v>
      </c>
      <c r="M84" s="33">
        <v>7708036</v>
      </c>
      <c r="N84" s="33">
        <v>7708036</v>
      </c>
      <c r="Q84" s="43">
        <f t="shared" si="15"/>
        <v>0.20692020347970153</v>
      </c>
    </row>
    <row r="85" spans="1:17" s="2" customFormat="1" ht="15">
      <c r="A85" s="31" t="s">
        <v>8</v>
      </c>
      <c r="B85" s="33">
        <f t="shared" si="14"/>
        <v>35500296</v>
      </c>
      <c r="C85" s="33">
        <v>2958358</v>
      </c>
      <c r="D85" s="33">
        <v>2958358</v>
      </c>
      <c r="E85" s="33">
        <v>2958358</v>
      </c>
      <c r="F85" s="33">
        <v>2958358</v>
      </c>
      <c r="G85" s="33">
        <v>2958358</v>
      </c>
      <c r="H85" s="33">
        <v>2958358</v>
      </c>
      <c r="I85" s="33">
        <v>2958358</v>
      </c>
      <c r="J85" s="33">
        <v>2958358</v>
      </c>
      <c r="K85" s="33">
        <v>2958358</v>
      </c>
      <c r="L85" s="33">
        <v>2958358</v>
      </c>
      <c r="M85" s="33">
        <v>2958358</v>
      </c>
      <c r="N85" s="33">
        <v>2958358</v>
      </c>
      <c r="Q85" s="43">
        <f t="shared" si="15"/>
        <v>0.0794163406675435</v>
      </c>
    </row>
    <row r="86" spans="1:20" s="2" customFormat="1" ht="15">
      <c r="A86" s="31" t="s">
        <v>9</v>
      </c>
      <c r="B86" s="33">
        <f t="shared" si="14"/>
        <v>5207736</v>
      </c>
      <c r="C86" s="33">
        <v>433978</v>
      </c>
      <c r="D86" s="33">
        <v>433978</v>
      </c>
      <c r="E86" s="33">
        <v>433978</v>
      </c>
      <c r="F86" s="33">
        <v>433978</v>
      </c>
      <c r="G86" s="33">
        <v>433978</v>
      </c>
      <c r="H86" s="33">
        <v>433978</v>
      </c>
      <c r="I86" s="33">
        <v>433978</v>
      </c>
      <c r="J86" s="33">
        <v>433978</v>
      </c>
      <c r="K86" s="33">
        <v>433978</v>
      </c>
      <c r="L86" s="33">
        <v>433978</v>
      </c>
      <c r="M86" s="33">
        <v>433978</v>
      </c>
      <c r="N86" s="33">
        <v>433978</v>
      </c>
      <c r="Q86" s="43">
        <f t="shared" si="15"/>
        <v>0.011650025010569779</v>
      </c>
      <c r="T86" s="45">
        <f>B84+B85+B86+B88+B89+B99</f>
        <v>154766644</v>
      </c>
    </row>
    <row r="87" spans="1:20" s="2" customFormat="1" ht="27" customHeight="1">
      <c r="A87" s="31" t="s">
        <v>10</v>
      </c>
      <c r="B87" s="33">
        <f t="shared" si="14"/>
        <v>454908</v>
      </c>
      <c r="C87" s="33">
        <v>37909</v>
      </c>
      <c r="D87" s="33">
        <v>37909</v>
      </c>
      <c r="E87" s="33">
        <v>37909</v>
      </c>
      <c r="F87" s="33">
        <v>37909</v>
      </c>
      <c r="G87" s="33">
        <v>37909</v>
      </c>
      <c r="H87" s="33">
        <v>37909</v>
      </c>
      <c r="I87" s="33">
        <v>37909</v>
      </c>
      <c r="J87" s="33">
        <v>37909</v>
      </c>
      <c r="K87" s="33">
        <v>37909</v>
      </c>
      <c r="L87" s="33">
        <v>37909</v>
      </c>
      <c r="M87" s="33">
        <v>37909</v>
      </c>
      <c r="N87" s="33">
        <v>37909</v>
      </c>
      <c r="Q87" s="43">
        <f t="shared" si="15"/>
        <v>0.0010176571119404434</v>
      </c>
      <c r="T87" s="45">
        <f>B87+B90</f>
        <v>657060</v>
      </c>
    </row>
    <row r="88" spans="1:17" s="2" customFormat="1" ht="22.5">
      <c r="A88" s="31" t="s">
        <v>11</v>
      </c>
      <c r="B88" s="33">
        <f t="shared" si="14"/>
        <v>1571904</v>
      </c>
      <c r="C88" s="33">
        <v>130992</v>
      </c>
      <c r="D88" s="33">
        <v>130992</v>
      </c>
      <c r="E88" s="33">
        <v>130992</v>
      </c>
      <c r="F88" s="33">
        <v>130992</v>
      </c>
      <c r="G88" s="33">
        <v>130992</v>
      </c>
      <c r="H88" s="33">
        <v>130992</v>
      </c>
      <c r="I88" s="33">
        <v>130992</v>
      </c>
      <c r="J88" s="33">
        <v>130992</v>
      </c>
      <c r="K88" s="33">
        <v>130992</v>
      </c>
      <c r="L88" s="33">
        <v>130992</v>
      </c>
      <c r="M88" s="33">
        <v>130992</v>
      </c>
      <c r="N88" s="33">
        <v>130992</v>
      </c>
      <c r="Q88" s="43">
        <f t="shared" si="15"/>
        <v>0.0035164457096547672</v>
      </c>
    </row>
    <row r="89" spans="1:17" s="2" customFormat="1" ht="23.25" customHeight="1">
      <c r="A89" s="31" t="s">
        <v>12</v>
      </c>
      <c r="B89" s="33">
        <f t="shared" si="14"/>
        <v>4990272</v>
      </c>
      <c r="C89" s="33">
        <v>415856</v>
      </c>
      <c r="D89" s="33">
        <v>415856</v>
      </c>
      <c r="E89" s="33">
        <v>415856</v>
      </c>
      <c r="F89" s="33">
        <v>415856</v>
      </c>
      <c r="G89" s="33">
        <v>415856</v>
      </c>
      <c r="H89" s="33">
        <v>415856</v>
      </c>
      <c r="I89" s="33">
        <v>415856</v>
      </c>
      <c r="J89" s="33">
        <v>415856</v>
      </c>
      <c r="K89" s="33">
        <v>415856</v>
      </c>
      <c r="L89" s="33">
        <v>415856</v>
      </c>
      <c r="M89" s="33">
        <v>415856</v>
      </c>
      <c r="N89" s="33">
        <v>415856</v>
      </c>
      <c r="Q89" s="43">
        <f t="shared" si="15"/>
        <v>0.01116354469764713</v>
      </c>
    </row>
    <row r="90" spans="1:17" s="2" customFormat="1" ht="15">
      <c r="A90" s="31" t="s">
        <v>13</v>
      </c>
      <c r="B90" s="33">
        <f t="shared" si="14"/>
        <v>202152</v>
      </c>
      <c r="C90" s="33">
        <v>16846</v>
      </c>
      <c r="D90" s="33">
        <v>16846</v>
      </c>
      <c r="E90" s="33">
        <v>16846</v>
      </c>
      <c r="F90" s="33">
        <v>16846</v>
      </c>
      <c r="G90" s="33">
        <v>16846</v>
      </c>
      <c r="H90" s="33">
        <v>16846</v>
      </c>
      <c r="I90" s="33">
        <v>16846</v>
      </c>
      <c r="J90" s="33">
        <v>16846</v>
      </c>
      <c r="K90" s="33">
        <v>16846</v>
      </c>
      <c r="L90" s="33">
        <v>16846</v>
      </c>
      <c r="M90" s="33">
        <v>16846</v>
      </c>
      <c r="N90" s="33">
        <v>16846</v>
      </c>
      <c r="Q90" s="43">
        <f t="shared" si="15"/>
        <v>0.0004522264292845686</v>
      </c>
    </row>
    <row r="91" spans="1:18" s="2" customFormat="1" ht="15">
      <c r="A91" s="14" t="s">
        <v>109</v>
      </c>
      <c r="B91" s="35">
        <f>SUM(C91:N91)</f>
        <v>121246458</v>
      </c>
      <c r="C91" s="35">
        <f>SUM(C92:C93)</f>
        <v>10103866</v>
      </c>
      <c r="D91" s="35">
        <f aca="true" t="shared" si="18" ref="D91:N91">SUM(D92:D93)</f>
        <v>10103872</v>
      </c>
      <c r="E91" s="35">
        <f t="shared" si="18"/>
        <v>10103872</v>
      </c>
      <c r="F91" s="35">
        <f t="shared" si="18"/>
        <v>10103872</v>
      </c>
      <c r="G91" s="35">
        <f t="shared" si="18"/>
        <v>10103872</v>
      </c>
      <c r="H91" s="35">
        <f t="shared" si="18"/>
        <v>10103872</v>
      </c>
      <c r="I91" s="35">
        <f t="shared" si="18"/>
        <v>10103872</v>
      </c>
      <c r="J91" s="35">
        <f t="shared" si="18"/>
        <v>10103872</v>
      </c>
      <c r="K91" s="35">
        <f t="shared" si="18"/>
        <v>10103872</v>
      </c>
      <c r="L91" s="35">
        <f t="shared" si="18"/>
        <v>10103872</v>
      </c>
      <c r="M91" s="35">
        <f t="shared" si="18"/>
        <v>10103872</v>
      </c>
      <c r="N91" s="35">
        <f t="shared" si="18"/>
        <v>10103872</v>
      </c>
      <c r="Q91" s="43">
        <f t="shared" si="15"/>
        <v>0.2712357669710981</v>
      </c>
      <c r="R91" s="43">
        <f>B91/$B$5</f>
        <v>0.2712357669710981</v>
      </c>
    </row>
    <row r="92" spans="1:17" s="2" customFormat="1" ht="32.25" customHeight="1">
      <c r="A92" s="31" t="s">
        <v>14</v>
      </c>
      <c r="B92" s="33">
        <f t="shared" si="14"/>
        <v>14878987</v>
      </c>
      <c r="C92" s="33">
        <v>1239911</v>
      </c>
      <c r="D92" s="33">
        <v>1239916</v>
      </c>
      <c r="E92" s="33">
        <v>1239916</v>
      </c>
      <c r="F92" s="33">
        <v>1239916</v>
      </c>
      <c r="G92" s="33">
        <v>1239916</v>
      </c>
      <c r="H92" s="33">
        <v>1239916</v>
      </c>
      <c r="I92" s="33">
        <v>1239916</v>
      </c>
      <c r="J92" s="33">
        <v>1239916</v>
      </c>
      <c r="K92" s="33">
        <v>1239916</v>
      </c>
      <c r="L92" s="33">
        <v>1239916</v>
      </c>
      <c r="M92" s="33">
        <v>1239916</v>
      </c>
      <c r="N92" s="33">
        <v>1239916</v>
      </c>
      <c r="Q92" s="43">
        <f t="shared" si="15"/>
        <v>0.033285206984751646</v>
      </c>
    </row>
    <row r="93" spans="1:17" s="2" customFormat="1" ht="22.5">
      <c r="A93" s="31" t="s">
        <v>15</v>
      </c>
      <c r="B93" s="33">
        <f t="shared" si="14"/>
        <v>106367471</v>
      </c>
      <c r="C93" s="33">
        <v>8863955</v>
      </c>
      <c r="D93" s="33">
        <v>8863956</v>
      </c>
      <c r="E93" s="33">
        <v>8863956</v>
      </c>
      <c r="F93" s="33">
        <v>8863956</v>
      </c>
      <c r="G93" s="33">
        <v>8863956</v>
      </c>
      <c r="H93" s="33">
        <v>8863956</v>
      </c>
      <c r="I93" s="33">
        <v>8863956</v>
      </c>
      <c r="J93" s="33">
        <v>8863956</v>
      </c>
      <c r="K93" s="33">
        <v>8863956</v>
      </c>
      <c r="L93" s="33">
        <v>8863956</v>
      </c>
      <c r="M93" s="33">
        <v>8863956</v>
      </c>
      <c r="N93" s="33">
        <v>8863956</v>
      </c>
      <c r="Q93" s="43">
        <f t="shared" si="15"/>
        <v>0.2379505599863464</v>
      </c>
    </row>
    <row r="94" spans="1:18" s="2" customFormat="1" ht="15">
      <c r="A94" s="24" t="s">
        <v>99</v>
      </c>
      <c r="B94" s="13">
        <f t="shared" si="14"/>
        <v>0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Q94" s="43">
        <f t="shared" si="15"/>
        <v>0</v>
      </c>
      <c r="R94" s="43">
        <f>B94/$B$5</f>
        <v>0</v>
      </c>
    </row>
    <row r="95" spans="1:17" s="2" customFormat="1" ht="15">
      <c r="A95" s="20" t="s">
        <v>100</v>
      </c>
      <c r="B95" s="18">
        <f t="shared" si="14"/>
        <v>0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9">
        <v>0</v>
      </c>
      <c r="M95" s="19">
        <v>0</v>
      </c>
      <c r="N95" s="19">
        <v>0</v>
      </c>
      <c r="Q95" s="43">
        <f t="shared" si="15"/>
        <v>0</v>
      </c>
    </row>
    <row r="96" spans="1:17" s="2" customFormat="1" ht="15">
      <c r="A96" s="25" t="s">
        <v>101</v>
      </c>
      <c r="B96" s="18">
        <f t="shared" si="14"/>
        <v>0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Q96" s="43">
        <f t="shared" si="15"/>
        <v>0</v>
      </c>
    </row>
    <row r="97" spans="1:18" s="2" customFormat="1" ht="32.25" customHeight="1">
      <c r="A97" s="24" t="s">
        <v>102</v>
      </c>
      <c r="B97" s="13">
        <f t="shared" si="14"/>
        <v>15000000</v>
      </c>
      <c r="C97" s="13">
        <v>1250000</v>
      </c>
      <c r="D97" s="13">
        <v>1250000</v>
      </c>
      <c r="E97" s="13">
        <v>1250000</v>
      </c>
      <c r="F97" s="13">
        <v>1250000</v>
      </c>
      <c r="G97" s="13">
        <v>1250000</v>
      </c>
      <c r="H97" s="13">
        <v>1250000</v>
      </c>
      <c r="I97" s="13">
        <v>1250000</v>
      </c>
      <c r="J97" s="13">
        <v>1250000</v>
      </c>
      <c r="K97" s="13">
        <v>1250000</v>
      </c>
      <c r="L97" s="13">
        <v>1250000</v>
      </c>
      <c r="M97" s="13">
        <v>1250000</v>
      </c>
      <c r="N97" s="13">
        <v>1250000</v>
      </c>
      <c r="Q97" s="43">
        <f t="shared" si="15"/>
        <v>0.033555920491850334</v>
      </c>
      <c r="R97" s="43">
        <f>B97/$B$5</f>
        <v>0.033555920491850334</v>
      </c>
    </row>
    <row r="98" spans="1:17" s="2" customFormat="1" ht="22.5">
      <c r="A98" s="26" t="s">
        <v>103</v>
      </c>
      <c r="B98" s="21">
        <f t="shared" si="14"/>
        <v>15000000</v>
      </c>
      <c r="C98" s="21">
        <v>1250000</v>
      </c>
      <c r="D98" s="21">
        <v>1250000</v>
      </c>
      <c r="E98" s="21">
        <v>1250000</v>
      </c>
      <c r="F98" s="21">
        <v>1250000</v>
      </c>
      <c r="G98" s="21">
        <v>1250000</v>
      </c>
      <c r="H98" s="21">
        <v>1250000</v>
      </c>
      <c r="I98" s="21">
        <v>1250000</v>
      </c>
      <c r="J98" s="21">
        <v>1250000</v>
      </c>
      <c r="K98" s="21">
        <v>1250000</v>
      </c>
      <c r="L98" s="21">
        <v>1250000</v>
      </c>
      <c r="M98" s="21">
        <v>1250000</v>
      </c>
      <c r="N98" s="21">
        <v>1250000</v>
      </c>
      <c r="Q98" s="43">
        <f t="shared" si="15"/>
        <v>0.033555920491850334</v>
      </c>
    </row>
    <row r="99" spans="1:17" s="2" customFormat="1" ht="15">
      <c r="A99" s="20" t="s">
        <v>104</v>
      </c>
      <c r="B99" s="18">
        <f t="shared" si="14"/>
        <v>15000000</v>
      </c>
      <c r="C99" s="18">
        <v>1250000</v>
      </c>
      <c r="D99" s="18">
        <v>1250000</v>
      </c>
      <c r="E99" s="18">
        <v>1250000</v>
      </c>
      <c r="F99" s="18">
        <v>1250000</v>
      </c>
      <c r="G99" s="18">
        <v>1250000</v>
      </c>
      <c r="H99" s="18">
        <v>1250000</v>
      </c>
      <c r="I99" s="18">
        <v>1250000</v>
      </c>
      <c r="J99" s="18">
        <v>1250000</v>
      </c>
      <c r="K99" s="18">
        <v>1250000</v>
      </c>
      <c r="L99" s="18">
        <v>1250000</v>
      </c>
      <c r="M99" s="18">
        <v>1250000</v>
      </c>
      <c r="N99" s="18">
        <v>1250000</v>
      </c>
      <c r="Q99" s="43">
        <f t="shared" si="15"/>
        <v>0.033555920491850334</v>
      </c>
    </row>
    <row r="100" spans="1:17" s="2" customFormat="1" ht="15">
      <c r="A100" s="37" t="s">
        <v>105</v>
      </c>
      <c r="B100" s="38">
        <f t="shared" si="14"/>
        <v>0</v>
      </c>
      <c r="C100" s="38">
        <v>0</v>
      </c>
      <c r="D100" s="38"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Q100" s="43">
        <f t="shared" si="15"/>
        <v>0</v>
      </c>
    </row>
    <row r="101" spans="1:17" s="2" customFormat="1" ht="15">
      <c r="A101" s="37" t="s">
        <v>106</v>
      </c>
      <c r="B101" s="38">
        <f t="shared" si="14"/>
        <v>0</v>
      </c>
      <c r="C101" s="38">
        <v>0</v>
      </c>
      <c r="D101" s="38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Q101" s="43">
        <f t="shared" si="15"/>
        <v>0</v>
      </c>
    </row>
    <row r="102" spans="1:17" s="2" customFormat="1" ht="15">
      <c r="A102" s="37" t="s">
        <v>112</v>
      </c>
      <c r="B102" s="38">
        <f t="shared" si="14"/>
        <v>0</v>
      </c>
      <c r="C102" s="39">
        <v>0</v>
      </c>
      <c r="D102" s="39">
        <v>0</v>
      </c>
      <c r="E102" s="39">
        <v>0</v>
      </c>
      <c r="F102" s="39">
        <v>0</v>
      </c>
      <c r="G102" s="39">
        <v>0</v>
      </c>
      <c r="H102" s="39">
        <v>0</v>
      </c>
      <c r="I102" s="39">
        <v>0</v>
      </c>
      <c r="J102" s="39">
        <v>0</v>
      </c>
      <c r="K102" s="39">
        <v>0</v>
      </c>
      <c r="L102" s="38">
        <v>0</v>
      </c>
      <c r="M102" s="38">
        <v>0</v>
      </c>
      <c r="N102" s="38">
        <v>0</v>
      </c>
      <c r="Q102" s="43">
        <f t="shared" si="15"/>
        <v>0</v>
      </c>
    </row>
    <row r="103" spans="1:17" s="2" customFormat="1" ht="15">
      <c r="A103" s="37" t="s">
        <v>113</v>
      </c>
      <c r="B103" s="38">
        <f t="shared" si="14"/>
        <v>0</v>
      </c>
      <c r="C103" s="38">
        <v>0</v>
      </c>
      <c r="D103" s="38">
        <v>0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Q103" s="43">
        <f t="shared" si="15"/>
        <v>0</v>
      </c>
    </row>
    <row r="104" spans="1:17" s="2" customFormat="1" ht="22.5" customHeight="1">
      <c r="A104" s="15" t="s">
        <v>107</v>
      </c>
      <c r="B104" s="16">
        <f t="shared" si="14"/>
        <v>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Q104" s="43">
        <f t="shared" si="15"/>
        <v>0</v>
      </c>
    </row>
    <row r="105" spans="1:17" s="2" customFormat="1" ht="15">
      <c r="A105" s="20" t="s">
        <v>108</v>
      </c>
      <c r="B105" s="18">
        <f t="shared" si="14"/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Q105" s="43">
        <f t="shared" si="15"/>
        <v>0</v>
      </c>
    </row>
    <row r="106" spans="1:17" s="2" customFormat="1" ht="15">
      <c r="A106" s="20" t="s">
        <v>108</v>
      </c>
      <c r="B106" s="18">
        <f t="shared" si="14"/>
        <v>0</v>
      </c>
      <c r="C106" s="18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Q106" s="43">
        <f t="shared" si="15"/>
        <v>0</v>
      </c>
    </row>
    <row r="107" spans="1:14" ht="19.5" hidden="1" thickBot="1">
      <c r="A107" s="49"/>
      <c r="B107" s="50">
        <f>(+B7+B23+B55+B66+B82)</f>
        <v>444356225.35</v>
      </c>
      <c r="C107" s="50">
        <f aca="true" t="shared" si="19" ref="C107:N107">ROUND(+C7+C23+C66+C82+C55,0)</f>
        <v>73748494</v>
      </c>
      <c r="D107" s="50">
        <f t="shared" si="19"/>
        <v>37405405</v>
      </c>
      <c r="E107" s="50">
        <f t="shared" si="19"/>
        <v>34436376</v>
      </c>
      <c r="F107" s="50">
        <f t="shared" si="19"/>
        <v>32370465</v>
      </c>
      <c r="G107" s="50">
        <f t="shared" si="19"/>
        <v>31427261</v>
      </c>
      <c r="H107" s="50">
        <f t="shared" si="19"/>
        <v>34280167</v>
      </c>
      <c r="I107" s="50">
        <f t="shared" si="19"/>
        <v>31362216</v>
      </c>
      <c r="J107" s="50">
        <f t="shared" si="19"/>
        <v>35111349</v>
      </c>
      <c r="K107" s="50">
        <f t="shared" si="19"/>
        <v>30656984</v>
      </c>
      <c r="L107" s="50">
        <f t="shared" si="19"/>
        <v>34740681</v>
      </c>
      <c r="M107" s="50">
        <f t="shared" si="19"/>
        <v>33800300</v>
      </c>
      <c r="N107" s="50">
        <f t="shared" si="19"/>
        <v>35016527</v>
      </c>
    </row>
    <row r="108" ht="15">
      <c r="B108" s="27"/>
    </row>
    <row r="109" ht="15">
      <c r="B109" s="27"/>
    </row>
    <row r="111" ht="15">
      <c r="B111" s="27"/>
    </row>
    <row r="112" spans="1:15" s="5" customFormat="1" ht="15">
      <c r="A112" s="4"/>
      <c r="B112" s="4"/>
      <c r="O112"/>
    </row>
    <row r="113" spans="2:6" ht="15">
      <c r="B113" s="6"/>
      <c r="D113" s="7"/>
      <c r="E113" s="7"/>
      <c r="F113" s="7"/>
    </row>
  </sheetData>
  <sheetProtection/>
  <mergeCells count="2">
    <mergeCell ref="A1:N1"/>
    <mergeCell ref="A2:N2"/>
  </mergeCells>
  <printOptions horizontalCentered="1"/>
  <pageMargins left="0.3937007874015748" right="0.3937007874015748" top="0.7874015748031497" bottom="0.3937007874015748" header="0.31496062992125984" footer="0.31496062992125984"/>
  <pageSetup fitToHeight="0" horizontalDpi="600" verticalDpi="600" orientation="landscape" scale="58" r:id="rId2"/>
  <headerFooter>
    <oddFooter>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USER-01</dc:creator>
  <cp:keywords/>
  <dc:description/>
  <cp:lastModifiedBy>Amalia Tellez</cp:lastModifiedBy>
  <cp:lastPrinted>2021-10-27T21:44:30Z</cp:lastPrinted>
  <dcterms:created xsi:type="dcterms:W3CDTF">2021-09-24T17:41:19Z</dcterms:created>
  <dcterms:modified xsi:type="dcterms:W3CDTF">2022-05-11T20:08:31Z</dcterms:modified>
  <cp:category/>
  <cp:version/>
  <cp:contentType/>
  <cp:contentStatus/>
</cp:coreProperties>
</file>